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" windowWidth="9360" windowHeight="4608" tabRatio="941" activeTab="7"/>
  </bookViews>
  <sheets>
    <sheet name="Summary" sheetId="1" r:id="rId1"/>
    <sheet name="Revenue" sheetId="2" r:id="rId2"/>
    <sheet name="Chart1" sheetId="3" r:id="rId3"/>
    <sheet name="Gen Govt" sheetId="4" r:id="rId4"/>
    <sheet name="Police" sheetId="5" r:id="rId5"/>
    <sheet name="Court" sheetId="6" r:id="rId6"/>
    <sheet name="Drainage" sheetId="7" r:id="rId7"/>
    <sheet name="Fire" sheetId="8" r:id="rId8"/>
    <sheet name="Building" sheetId="9" r:id="rId9"/>
    <sheet name="Engineering" sheetId="10" r:id="rId10"/>
    <sheet name="Non-Dept." sheetId="11" r:id="rId11"/>
    <sheet name="Street" sheetId="12" r:id="rId12"/>
    <sheet name="Garbage" sheetId="13" r:id="rId13"/>
    <sheet name="Recreation" sheetId="14" state="hidden" r:id="rId14"/>
    <sheet name="REC 2" sheetId="15" state="hidden" r:id="rId15"/>
    <sheet name="Criminal Jus" sheetId="16" r:id="rId16"/>
    <sheet name="CourtCost" sheetId="17" r:id="rId17"/>
    <sheet name="Ad of Jus" sheetId="18" r:id="rId18"/>
    <sheet name="Court Auto" sheetId="19" r:id="rId19"/>
    <sheet name="Jud &amp; Clerk" sheetId="20" r:id="rId20"/>
    <sheet name="POLICE EQPT" sheetId="21" r:id="rId21"/>
    <sheet name="Act 833" sheetId="22" r:id="rId22"/>
    <sheet name="Sheet1" sheetId="23" r:id="rId23"/>
  </sheets>
  <definedNames/>
  <calcPr fullCalcOnLoad="1"/>
</workbook>
</file>

<file path=xl/sharedStrings.xml><?xml version="1.0" encoding="utf-8"?>
<sst xmlns="http://schemas.openxmlformats.org/spreadsheetml/2006/main" count="525" uniqueCount="296">
  <si>
    <t>Budget</t>
  </si>
  <si>
    <t>Request</t>
  </si>
  <si>
    <t>Projected</t>
  </si>
  <si>
    <t>SUTA Tax</t>
  </si>
  <si>
    <t xml:space="preserve">Total </t>
  </si>
  <si>
    <t>CAPITAL</t>
  </si>
  <si>
    <t>Building</t>
  </si>
  <si>
    <t>Salaries</t>
  </si>
  <si>
    <t xml:space="preserve">FICA   </t>
  </si>
  <si>
    <t xml:space="preserve">Insurance       </t>
  </si>
  <si>
    <t xml:space="preserve">Retirement </t>
  </si>
  <si>
    <t>Supplies - 307 Main</t>
  </si>
  <si>
    <t>Spent to date</t>
  </si>
  <si>
    <t>Supplies - 201 Main</t>
  </si>
  <si>
    <t>Utilities - 307 Main</t>
  </si>
  <si>
    <t>Utilities - 201 Main</t>
  </si>
  <si>
    <t>Repairs &amp; Maintenance</t>
  </si>
  <si>
    <t>Safety</t>
  </si>
  <si>
    <t>Total Capital Expense</t>
  </si>
  <si>
    <t xml:space="preserve"> </t>
  </si>
  <si>
    <t>Engineering</t>
  </si>
  <si>
    <t>Supplies</t>
  </si>
  <si>
    <t>Telephone</t>
  </si>
  <si>
    <t>Vehicle Insurance</t>
  </si>
  <si>
    <t>Equipment Expense</t>
  </si>
  <si>
    <t>Vehicle Expense</t>
  </si>
  <si>
    <t>Training/Travel</t>
  </si>
  <si>
    <t>Enforcement Ord. 535</t>
  </si>
  <si>
    <t>Legal/License Fees</t>
  </si>
  <si>
    <t>SUTA Tax/Worker's Comp.</t>
  </si>
  <si>
    <t>Fire Department</t>
  </si>
  <si>
    <t>Insurance</t>
  </si>
  <si>
    <t>Retirement</t>
  </si>
  <si>
    <t>Fire/Clothing Allowance</t>
  </si>
  <si>
    <t>Fire/SUTA Tax</t>
  </si>
  <si>
    <t>Travel/Training</t>
  </si>
  <si>
    <t>Equipment Expense/Fire</t>
  </si>
  <si>
    <t>Equipment Expense/Ambulance</t>
  </si>
  <si>
    <t>Ambulance Miscellaneous</t>
  </si>
  <si>
    <t>Ambulance/Vehicle Expense</t>
  </si>
  <si>
    <t>Ambulance Supplies</t>
  </si>
  <si>
    <t>General Expense</t>
  </si>
  <si>
    <t>Fire/Vehicle Expense</t>
  </si>
  <si>
    <t>Police Department</t>
  </si>
  <si>
    <t>Police/SUTA</t>
  </si>
  <si>
    <t>Jail Expense</t>
  </si>
  <si>
    <t>Traffic Lights</t>
  </si>
  <si>
    <t>Clothing Allowance</t>
  </si>
  <si>
    <t>General Government</t>
  </si>
  <si>
    <t>Salaries- Elected Officials</t>
  </si>
  <si>
    <t>FICA -   Elected Officials</t>
  </si>
  <si>
    <t>Insurance - Elect Officials</t>
  </si>
  <si>
    <t>Salaries - General Government</t>
  </si>
  <si>
    <t>FICA -    General Government</t>
  </si>
  <si>
    <t>Insurance - Gen'rl Government</t>
  </si>
  <si>
    <t>Retirement-Gen'rl Government</t>
  </si>
  <si>
    <t>Salaries - Retirees</t>
  </si>
  <si>
    <t>Legal &amp; Accounting</t>
  </si>
  <si>
    <t>Dues &amp; Subscriptions</t>
  </si>
  <si>
    <t>Elected Officials Expense</t>
  </si>
  <si>
    <t>Workers Compensation</t>
  </si>
  <si>
    <t xml:space="preserve"> $-   </t>
  </si>
  <si>
    <t>Totals</t>
  </si>
  <si>
    <t>Income:</t>
  </si>
  <si>
    <t>Garbage Receipts</t>
  </si>
  <si>
    <t>Garbage Bag Sales</t>
  </si>
  <si>
    <t>Total Revenue</t>
  </si>
  <si>
    <t>Expense</t>
  </si>
  <si>
    <t>FICA</t>
  </si>
  <si>
    <t>Office Supplies</t>
  </si>
  <si>
    <t>Landfill Expense</t>
  </si>
  <si>
    <t>Sanitation Supplies</t>
  </si>
  <si>
    <t>Garbage - Safety</t>
  </si>
  <si>
    <t>Uniforms</t>
  </si>
  <si>
    <t>Miscellaneous</t>
  </si>
  <si>
    <t>Total</t>
  </si>
  <si>
    <t>Capital Equipment</t>
  </si>
  <si>
    <t>Street</t>
  </si>
  <si>
    <t>State Aid</t>
  </si>
  <si>
    <t>County Taxes</t>
  </si>
  <si>
    <t>Utilities</t>
  </si>
  <si>
    <t>Repair Materials</t>
  </si>
  <si>
    <t>Equipment Maintenance</t>
  </si>
  <si>
    <t>Street Sign  Expense</t>
  </si>
  <si>
    <t>Eqpt. Gas Expense</t>
  </si>
  <si>
    <t>Total Expense</t>
  </si>
  <si>
    <t>Street Lights</t>
  </si>
  <si>
    <t>CITY GENERAL</t>
  </si>
  <si>
    <t>Actual Received</t>
  </si>
  <si>
    <t>General State Aid</t>
  </si>
  <si>
    <t>1% City Sales Tax</t>
  </si>
  <si>
    <t>% of County Sales Tax</t>
  </si>
  <si>
    <t>Court Cost Revenue</t>
  </si>
  <si>
    <t>Ad Valorem Tax</t>
  </si>
  <si>
    <t>Operating Tax</t>
  </si>
  <si>
    <t>Police Fines</t>
  </si>
  <si>
    <t>Building Permits</t>
  </si>
  <si>
    <t>Jail Receipts</t>
  </si>
  <si>
    <t>Interest Income</t>
  </si>
  <si>
    <t>Ambulance Receipts</t>
  </si>
  <si>
    <t>Fire/Amb Revenue</t>
  </si>
  <si>
    <t>Police Revenue</t>
  </si>
  <si>
    <t>Contribution/Engineer's Salary</t>
  </si>
  <si>
    <t>Reimburse from Other Funds</t>
  </si>
  <si>
    <t>Other General Fund Revenue</t>
  </si>
  <si>
    <t>Drainage</t>
  </si>
  <si>
    <t>Drainage Repair/Materials</t>
  </si>
  <si>
    <t>Total Operating Expense</t>
  </si>
  <si>
    <t>Total Operating &amp; Capital Expense</t>
  </si>
  <si>
    <t>Non-Departmental</t>
  </si>
  <si>
    <t>Airport</t>
  </si>
  <si>
    <t>Crossett Recreation</t>
  </si>
  <si>
    <t>Crossett Park &amp; Zoo</t>
  </si>
  <si>
    <t>A D A</t>
  </si>
  <si>
    <t>Non-Uniformed Pension</t>
  </si>
  <si>
    <t>Senior Citizens Bldg.</t>
  </si>
  <si>
    <t>Crossett Port</t>
  </si>
  <si>
    <t>E.C. Crossett Youth Center</t>
  </si>
  <si>
    <t>Boys &amp; Girls Club</t>
  </si>
  <si>
    <t xml:space="preserve">   </t>
  </si>
  <si>
    <t>Total Operating Revenue</t>
  </si>
  <si>
    <t>OPERATING EXPENSES:</t>
  </si>
  <si>
    <t>Municipal Court</t>
  </si>
  <si>
    <t>Drainage Department</t>
  </si>
  <si>
    <t>Building Department</t>
  </si>
  <si>
    <t>Engineering Department</t>
  </si>
  <si>
    <t>Total Operating Expenses</t>
  </si>
  <si>
    <t>CAPITAL EXPENSES</t>
  </si>
  <si>
    <t>Total Capital Expenses</t>
  </si>
  <si>
    <t>Expense (Over) Under Revenue</t>
  </si>
  <si>
    <t>Capital Expense (Over) Under Revenue</t>
  </si>
  <si>
    <t>Total Capital</t>
  </si>
  <si>
    <t>Sanitation</t>
  </si>
  <si>
    <t>Mayor's Expense Account</t>
  </si>
  <si>
    <t>Animal Housing Expense</t>
  </si>
  <si>
    <t>General Physicals</t>
  </si>
  <si>
    <t>Street Supplies</t>
  </si>
  <si>
    <t>Municipal Court Cost</t>
  </si>
  <si>
    <t>Court Revenue</t>
  </si>
  <si>
    <t>Postage &amp; Garnishment</t>
  </si>
  <si>
    <t>Expenses:</t>
  </si>
  <si>
    <t>Printing &amp; Office Supplies</t>
  </si>
  <si>
    <t>Telephone/Utilities</t>
  </si>
  <si>
    <t>Equipment Lease</t>
  </si>
  <si>
    <t>Employee Training</t>
  </si>
  <si>
    <t>Technical Support</t>
  </si>
  <si>
    <t>Membership Dues</t>
  </si>
  <si>
    <t>Indigent Defense</t>
  </si>
  <si>
    <t>Municipal Judges &amp; Clerk</t>
  </si>
  <si>
    <t>Court</t>
  </si>
  <si>
    <t>Criminal Justice</t>
  </si>
  <si>
    <t>Dues/Fees</t>
  </si>
  <si>
    <t>Administration of Justice</t>
  </si>
  <si>
    <t>Fire Act 833</t>
  </si>
  <si>
    <t>State Turnback</t>
  </si>
  <si>
    <t>Net (Over)Under</t>
  </si>
  <si>
    <t>Spent to Date</t>
  </si>
  <si>
    <t>Projection</t>
  </si>
  <si>
    <t>Vehicle Insurance/other depts</t>
  </si>
  <si>
    <t>Spent-to-Date</t>
  </si>
  <si>
    <t>Interest</t>
  </si>
  <si>
    <t>Total Budget Expense:</t>
  </si>
  <si>
    <t xml:space="preserve">Controlled Substance </t>
  </si>
  <si>
    <t>Total Fire Expense</t>
  </si>
  <si>
    <t>CAPITAL:</t>
  </si>
  <si>
    <t>Utilities - Dog Pound</t>
  </si>
  <si>
    <t>Total Animal Control</t>
  </si>
  <si>
    <t>Weather Warning System</t>
  </si>
  <si>
    <t>Animal Control</t>
  </si>
  <si>
    <t>Miscellaneous Tax Surcharge</t>
  </si>
  <si>
    <t>Medical Director Fee</t>
  </si>
  <si>
    <t>Transfer from General</t>
  </si>
  <si>
    <t>Prosecuting Attorney Expense</t>
  </si>
  <si>
    <t>City Planner (Retainer Fee)</t>
  </si>
  <si>
    <t>Total Expense (Over)Under Revenue</t>
  </si>
  <si>
    <t>Community Scholarship</t>
  </si>
  <si>
    <t>Mosquito Spraying</t>
  </si>
  <si>
    <t>Centennial Park Expenses</t>
  </si>
  <si>
    <t>Election Expense</t>
  </si>
  <si>
    <t>Reimbursement from County</t>
  </si>
  <si>
    <t>Reimburse from County</t>
  </si>
  <si>
    <t xml:space="preserve">  </t>
  </si>
  <si>
    <t>Approved</t>
  </si>
  <si>
    <t>Bldg Permit Surcharge</t>
  </si>
  <si>
    <t>Sales Tax Expense</t>
  </si>
  <si>
    <t>Court Automation Fund</t>
  </si>
  <si>
    <t>Computer Expense</t>
  </si>
  <si>
    <t>State Fee</t>
  </si>
  <si>
    <t>Over(Under)</t>
  </si>
  <si>
    <t>Capital:</t>
  </si>
  <si>
    <t>Under(Over)</t>
  </si>
  <si>
    <t>SPORTS COMPLEX</t>
  </si>
  <si>
    <t>BASEBALL/SOCCER</t>
  </si>
  <si>
    <t>Part-Time Help</t>
  </si>
  <si>
    <t>Maintenance</t>
  </si>
  <si>
    <t>RECREATION</t>
  </si>
  <si>
    <t>POOL/TENNIS COURTS</t>
  </si>
  <si>
    <t>Salaries/Adult Supervisor</t>
  </si>
  <si>
    <t>Salaries/Life Guards</t>
  </si>
  <si>
    <t>Pest Control</t>
  </si>
  <si>
    <t>REVENUES</t>
  </si>
  <si>
    <t>EXPENSES</t>
  </si>
  <si>
    <t>Pool Receits</t>
  </si>
  <si>
    <t>Concession Receits</t>
  </si>
  <si>
    <t>Other Income</t>
  </si>
  <si>
    <t>TOTAL</t>
  </si>
  <si>
    <t>CREST Contribution</t>
  </si>
  <si>
    <t>(Over)Under</t>
  </si>
  <si>
    <t>Total Capital:</t>
  </si>
  <si>
    <t>League Umpires</t>
  </si>
  <si>
    <t>Other Expenses</t>
  </si>
  <si>
    <t>Fine Enhancement</t>
  </si>
  <si>
    <t>City Contribution ADJRS</t>
  </si>
  <si>
    <t>City Contribution APERS</t>
  </si>
  <si>
    <t>Tournament Fees</t>
  </si>
  <si>
    <t>Concession Supplies</t>
  </si>
  <si>
    <t>Ashley County Fair Board</t>
  </si>
  <si>
    <t>School Resource Officers</t>
  </si>
  <si>
    <t>Animal Control Receipts</t>
  </si>
  <si>
    <t>Copier Lease/201 Main</t>
  </si>
  <si>
    <t>Copier Lease/Police</t>
  </si>
  <si>
    <t>Vehicle Insurance/Fire &amp; Amb</t>
  </si>
  <si>
    <t>US Flag Expense</t>
  </si>
  <si>
    <t>Garbage Fee/H.A.</t>
  </si>
  <si>
    <t>Other Registration Fees</t>
  </si>
  <si>
    <t>Tournament &amp; League Fees</t>
  </si>
  <si>
    <t>.</t>
  </si>
  <si>
    <t>Water/Ashley Springs</t>
  </si>
  <si>
    <t>Vehicle/Equipment Expense</t>
  </si>
  <si>
    <t>Fuel Expense</t>
  </si>
  <si>
    <t>Warrant Fees (Police Rev)</t>
  </si>
  <si>
    <t>Conviction Fees (Police Rev)</t>
  </si>
  <si>
    <t>Virtual Justice/Court Network</t>
  </si>
  <si>
    <t>Training Expense</t>
  </si>
  <si>
    <t>Utilities/Tennis Courts</t>
  </si>
  <si>
    <t>Utilites/3rd Avenue</t>
  </si>
  <si>
    <t>Utilities/Boxing Club</t>
  </si>
  <si>
    <t>Franchise Tax</t>
  </si>
  <si>
    <t>Salaries/Director (2)</t>
  </si>
  <si>
    <t>Maintenance/Skate Park</t>
  </si>
  <si>
    <t>Proposed</t>
  </si>
  <si>
    <t>Over(Under) Prior Year</t>
  </si>
  <si>
    <t>General Supplies</t>
  </si>
  <si>
    <t>Mayor's Proposal</t>
  </si>
  <si>
    <t xml:space="preserve">POLICE EQUIPMENT </t>
  </si>
  <si>
    <t>% OF WARRANT FEES</t>
  </si>
  <si>
    <t>BUDGET</t>
  </si>
  <si>
    <t>Light Timer (Tennis Courts)</t>
  </si>
  <si>
    <t>Farmers Market Expenses</t>
  </si>
  <si>
    <t>2013 Estimated Carryover</t>
  </si>
  <si>
    <t>Utilities - Fire Station#1</t>
  </si>
  <si>
    <t>Utilities - Fire Station#2</t>
  </si>
  <si>
    <t>Utilities-Police NGA</t>
  </si>
  <si>
    <t>Transfer in from Fire Act 833</t>
  </si>
  <si>
    <t>Mayor's Vehicle Expense</t>
  </si>
  <si>
    <t>Payment on Capital for Police/Ambulance total of $614,000</t>
  </si>
  <si>
    <t>Includes 2 Ambulances, 4 Police Cars, 2 Police SUV's and</t>
  </si>
  <si>
    <t>1 Garbage Truck</t>
  </si>
  <si>
    <t>Operating Revenue Estimate 2017</t>
  </si>
  <si>
    <t>Projected 2017 Carryover</t>
  </si>
  <si>
    <t>REVENUE PROJECTION - YEAR OF 2016</t>
  </si>
  <si>
    <t>Rescue Charges/Fire</t>
  </si>
  <si>
    <t>Budget Request</t>
  </si>
  <si>
    <t>PROPOSED BUDGET</t>
  </si>
  <si>
    <t>Proposed Budget</t>
  </si>
  <si>
    <t>Dues</t>
  </si>
  <si>
    <t>Department Issued Weapons</t>
  </si>
  <si>
    <t>Part-Time Bailiff</t>
  </si>
  <si>
    <t>New Software</t>
  </si>
  <si>
    <t>New Police Cars (2)</t>
  </si>
  <si>
    <t>Retirement (Including LOPFI)</t>
  </si>
  <si>
    <t>TOTAL POLICE DEPARTMENT</t>
  </si>
  <si>
    <t>Retirement (including LOPFI)</t>
  </si>
  <si>
    <t>Supplies/Firehouse</t>
  </si>
  <si>
    <t>Fire/Ambulance Technical Expense</t>
  </si>
  <si>
    <t>Medic School Expense</t>
  </si>
  <si>
    <t>Constructin Surcharge Tax</t>
  </si>
  <si>
    <t>Building Repair &amp; Maintenance NGA</t>
  </si>
  <si>
    <t>Building Maintenance</t>
  </si>
  <si>
    <t>Transfer Out/General fund</t>
  </si>
  <si>
    <t>Street Safety</t>
  </si>
  <si>
    <t>Clothing Allowance/street share</t>
  </si>
  <si>
    <t>Transfer Out/General</t>
  </si>
  <si>
    <t>Quarterly payment of $40,613.79         Loan #8520406</t>
  </si>
  <si>
    <t>From General</t>
  </si>
  <si>
    <t>Judges salary for 2017 will be paid through general fund</t>
  </si>
  <si>
    <t xml:space="preserve">Salary - Judge </t>
  </si>
  <si>
    <t>Equipment Expense (Turnouts)</t>
  </si>
  <si>
    <t>2017 Carryover</t>
  </si>
  <si>
    <t>Pickup Truck (Asst Chief)</t>
  </si>
  <si>
    <t>Knuckle Truck Lease</t>
  </si>
  <si>
    <t>Pick-Up Truck (2)</t>
  </si>
  <si>
    <t>Street Department Capital</t>
  </si>
  <si>
    <t xml:space="preserve">Price on Knuckletruck is $124,500, (2) Pickup Trucks </t>
  </si>
  <si>
    <t>Lawn Mower</t>
  </si>
  <si>
    <r>
      <t xml:space="preserve">Includes 2 Pick-up Trucks and </t>
    </r>
    <r>
      <rPr>
        <b/>
        <sz val="11"/>
        <rFont val="CG Times"/>
        <family val="0"/>
      </rPr>
      <t>Lease</t>
    </r>
    <r>
      <rPr>
        <sz val="11"/>
        <rFont val="CG Times"/>
        <family val="1"/>
      </rPr>
      <t xml:space="preserve"> for Knuckletruck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</si>
</sst>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m"/>
    <numFmt numFmtId="165" formatCode="_(&quot;$&quot;* #,##0.000_);_(&quot;$&quot;* \(#,##0.000\);_(&quot;$&quot;* &quot;-&quot;???_);_(@_)"/>
    <numFmt numFmtId="166" formatCode="[$-409]dddd\,\ mmmm\ dd\,\ yyyy"/>
    <numFmt numFmtId="167" formatCode="[$-409]h:mm:ss\ AM/PM"/>
  </numFmts>
  <fonts count="54">
    <font>
      <sz val="10"/>
      <name val="Arial"/>
      <family val="0"/>
    </font>
    <font>
      <sz val="12"/>
      <name val="Clarendon Cd (WN)"/>
      <family val="1"/>
    </font>
    <font>
      <sz val="11"/>
      <name val="Clarendon Cd (WN)"/>
      <family val="1"/>
    </font>
    <font>
      <sz val="11"/>
      <name val="CG Times"/>
      <family val="1"/>
    </font>
    <font>
      <sz val="11"/>
      <name val="CG Times (WN)"/>
      <family val="1"/>
    </font>
    <font>
      <sz val="9"/>
      <name val="CG Times"/>
      <family val="0"/>
    </font>
    <font>
      <b/>
      <sz val="11"/>
      <name val="Clarendon Cd (WN)"/>
      <family val="1"/>
    </font>
    <font>
      <b/>
      <sz val="12"/>
      <name val="Clarendon Cd (WN)"/>
      <family val="1"/>
    </font>
    <font>
      <b/>
      <sz val="11"/>
      <name val="CG Times"/>
      <family val="0"/>
    </font>
    <font>
      <sz val="10"/>
      <name val="CG Times"/>
      <family val="1"/>
    </font>
    <font>
      <sz val="10"/>
      <name val="CG Times (WN)"/>
      <family val="0"/>
    </font>
    <font>
      <sz val="10"/>
      <name val="Century Gothic"/>
      <family val="2"/>
    </font>
    <font>
      <sz val="11"/>
      <name val="Century Gothic"/>
      <family val="2"/>
    </font>
    <font>
      <b/>
      <sz val="9"/>
      <name val="CG Times"/>
      <family val="0"/>
    </font>
    <font>
      <sz val="10"/>
      <name val="Times New Roman"/>
      <family val="1"/>
    </font>
    <font>
      <sz val="9"/>
      <name val="CG Times (WN)"/>
      <family val="1"/>
    </font>
    <font>
      <sz val="9"/>
      <name val="Arial"/>
      <family val="2"/>
    </font>
    <font>
      <sz val="9"/>
      <name val="Clarendon Cd (WN)"/>
      <family val="1"/>
    </font>
    <font>
      <sz val="10"/>
      <color indexed="8"/>
      <name val="Arial"/>
      <family val="2"/>
    </font>
    <font>
      <sz val="9.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77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44" fontId="1" fillId="0" borderId="0" xfId="44" applyFont="1" applyBorder="1" applyAlignment="1">
      <alignment/>
    </xf>
    <xf numFmtId="44" fontId="0" fillId="0" borderId="0" xfId="44" applyFont="1" applyBorder="1" applyAlignment="1">
      <alignment/>
    </xf>
    <xf numFmtId="8" fontId="0" fillId="0" borderId="0" xfId="0" applyNumberFormat="1" applyAlignment="1">
      <alignment/>
    </xf>
    <xf numFmtId="0" fontId="1" fillId="0" borderId="0" xfId="0" applyFont="1" applyAlignment="1">
      <alignment/>
    </xf>
    <xf numFmtId="44" fontId="1" fillId="0" borderId="0" xfId="44" applyFont="1" applyAlignment="1">
      <alignment/>
    </xf>
    <xf numFmtId="44" fontId="2" fillId="0" borderId="0" xfId="44" applyFont="1" applyAlignment="1">
      <alignment/>
    </xf>
    <xf numFmtId="8" fontId="1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44" fontId="0" fillId="0" borderId="0" xfId="44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44" fontId="3" fillId="0" borderId="10" xfId="44" applyFont="1" applyBorder="1" applyAlignment="1">
      <alignment/>
    </xf>
    <xf numFmtId="0" fontId="3" fillId="0" borderId="0" xfId="0" applyFont="1" applyAlignment="1">
      <alignment/>
    </xf>
    <xf numFmtId="8" fontId="3" fillId="0" borderId="10" xfId="0" applyNumberFormat="1" applyFont="1" applyBorder="1" applyAlignment="1">
      <alignment/>
    </xf>
    <xf numFmtId="14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44" fontId="3" fillId="0" borderId="10" xfId="44" applyFont="1" applyBorder="1" applyAlignment="1">
      <alignment horizontal="center"/>
    </xf>
    <xf numFmtId="44" fontId="0" fillId="0" borderId="10" xfId="44" applyFont="1" applyBorder="1" applyAlignment="1">
      <alignment/>
    </xf>
    <xf numFmtId="0" fontId="4" fillId="0" borderId="10" xfId="0" applyFont="1" applyBorder="1" applyAlignment="1">
      <alignment horizontal="center"/>
    </xf>
    <xf numFmtId="44" fontId="4" fillId="0" borderId="10" xfId="44" applyFont="1" applyBorder="1" applyAlignment="1">
      <alignment/>
    </xf>
    <xf numFmtId="0" fontId="4" fillId="0" borderId="10" xfId="0" applyFont="1" applyBorder="1" applyAlignment="1">
      <alignment/>
    </xf>
    <xf numFmtId="8" fontId="4" fillId="0" borderId="10" xfId="0" applyNumberFormat="1" applyFont="1" applyBorder="1" applyAlignment="1">
      <alignment/>
    </xf>
    <xf numFmtId="14" fontId="4" fillId="0" borderId="1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3" fillId="0" borderId="11" xfId="0" applyFont="1" applyBorder="1" applyAlignment="1">
      <alignment/>
    </xf>
    <xf numFmtId="44" fontId="3" fillId="0" borderId="0" xfId="44" applyFont="1" applyBorder="1" applyAlignment="1">
      <alignment/>
    </xf>
    <xf numFmtId="44" fontId="5" fillId="0" borderId="10" xfId="44" applyFont="1" applyBorder="1" applyAlignment="1">
      <alignment/>
    </xf>
    <xf numFmtId="8" fontId="3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44" fontId="4" fillId="0" borderId="0" xfId="44" applyFont="1" applyBorder="1" applyAlignment="1">
      <alignment/>
    </xf>
    <xf numFmtId="44" fontId="6" fillId="0" borderId="0" xfId="44" applyFont="1" applyAlignment="1">
      <alignment/>
    </xf>
    <xf numFmtId="0" fontId="7" fillId="0" borderId="0" xfId="0" applyFont="1" applyAlignment="1">
      <alignment/>
    </xf>
    <xf numFmtId="0" fontId="8" fillId="0" borderId="10" xfId="0" applyFont="1" applyBorder="1" applyAlignment="1">
      <alignment/>
    </xf>
    <xf numFmtId="44" fontId="8" fillId="0" borderId="10" xfId="44" applyFont="1" applyBorder="1" applyAlignment="1">
      <alignment/>
    </xf>
    <xf numFmtId="0" fontId="3" fillId="0" borderId="12" xfId="0" applyFont="1" applyBorder="1" applyAlignment="1">
      <alignment/>
    </xf>
    <xf numFmtId="44" fontId="3" fillId="0" borderId="12" xfId="44" applyFont="1" applyBorder="1" applyAlignment="1">
      <alignment/>
    </xf>
    <xf numFmtId="0" fontId="8" fillId="0" borderId="13" xfId="0" applyFont="1" applyBorder="1" applyAlignment="1">
      <alignment/>
    </xf>
    <xf numFmtId="44" fontId="8" fillId="0" borderId="13" xfId="44" applyFont="1" applyBorder="1" applyAlignment="1">
      <alignment/>
    </xf>
    <xf numFmtId="44" fontId="9" fillId="0" borderId="10" xfId="44" applyFont="1" applyBorder="1" applyAlignment="1">
      <alignment/>
    </xf>
    <xf numFmtId="44" fontId="0" fillId="0" borderId="0" xfId="0" applyNumberFormat="1" applyBorder="1" applyAlignment="1">
      <alignment/>
    </xf>
    <xf numFmtId="44" fontId="10" fillId="0" borderId="10" xfId="44" applyFont="1" applyBorder="1" applyAlignment="1">
      <alignment/>
    </xf>
    <xf numFmtId="8" fontId="3" fillId="0" borderId="12" xfId="0" applyNumberFormat="1" applyFont="1" applyBorder="1" applyAlignment="1">
      <alignment/>
    </xf>
    <xf numFmtId="44" fontId="8" fillId="0" borderId="10" xfId="0" applyNumberFormat="1" applyFont="1" applyBorder="1" applyAlignment="1">
      <alignment/>
    </xf>
    <xf numFmtId="44" fontId="11" fillId="0" borderId="10" xfId="44" applyFont="1" applyBorder="1" applyAlignment="1">
      <alignment/>
    </xf>
    <xf numFmtId="0" fontId="12" fillId="0" borderId="10" xfId="0" applyFont="1" applyBorder="1" applyAlignment="1">
      <alignment horizontal="center"/>
    </xf>
    <xf numFmtId="14" fontId="12" fillId="0" borderId="10" xfId="0" applyNumberFormat="1" applyFont="1" applyBorder="1" applyAlignment="1">
      <alignment horizontal="center"/>
    </xf>
    <xf numFmtId="44" fontId="12" fillId="0" borderId="10" xfId="44" applyFont="1" applyBorder="1" applyAlignment="1">
      <alignment horizontal="center"/>
    </xf>
    <xf numFmtId="8" fontId="12" fillId="0" borderId="10" xfId="0" applyNumberFormat="1" applyFont="1" applyBorder="1" applyAlignment="1">
      <alignment/>
    </xf>
    <xf numFmtId="44" fontId="0" fillId="0" borderId="0" xfId="0" applyNumberFormat="1" applyAlignment="1">
      <alignment/>
    </xf>
    <xf numFmtId="0" fontId="5" fillId="0" borderId="10" xfId="0" applyFont="1" applyBorder="1" applyAlignment="1">
      <alignment horizontal="center"/>
    </xf>
    <xf numFmtId="44" fontId="9" fillId="0" borderId="0" xfId="44" applyFont="1" applyBorder="1" applyAlignment="1">
      <alignment/>
    </xf>
    <xf numFmtId="0" fontId="13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8" fontId="9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44" fontId="9" fillId="0" borderId="0" xfId="0" applyNumberFormat="1" applyFont="1" applyBorder="1" applyAlignment="1">
      <alignment/>
    </xf>
    <xf numFmtId="0" fontId="3" fillId="0" borderId="0" xfId="0" applyFont="1" applyBorder="1" applyAlignment="1" applyProtection="1">
      <alignment horizontal="center"/>
      <protection/>
    </xf>
    <xf numFmtId="44" fontId="3" fillId="0" borderId="0" xfId="44" applyFont="1" applyBorder="1" applyAlignment="1" applyProtection="1">
      <alignment/>
      <protection/>
    </xf>
    <xf numFmtId="44" fontId="9" fillId="0" borderId="0" xfId="44" applyFont="1" applyBorder="1" applyAlignment="1" applyProtection="1">
      <alignment/>
      <protection/>
    </xf>
    <xf numFmtId="44" fontId="9" fillId="0" borderId="0" xfId="44" applyFont="1" applyBorder="1" applyAlignment="1">
      <alignment horizontal="center"/>
    </xf>
    <xf numFmtId="44" fontId="3" fillId="0" borderId="0" xfId="44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44" fontId="14" fillId="0" borderId="10" xfId="44" applyFont="1" applyBorder="1" applyAlignment="1">
      <alignment/>
    </xf>
    <xf numFmtId="0" fontId="14" fillId="0" borderId="0" xfId="0" applyFont="1" applyAlignment="1">
      <alignment/>
    </xf>
    <xf numFmtId="44" fontId="9" fillId="0" borderId="0" xfId="44" applyFont="1" applyBorder="1" applyAlignment="1">
      <alignment horizontal="right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 applyProtection="1">
      <alignment horizontal="center"/>
      <protection/>
    </xf>
    <xf numFmtId="0" fontId="15" fillId="0" borderId="10" xfId="0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14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/>
    </xf>
    <xf numFmtId="0" fontId="16" fillId="0" borderId="10" xfId="0" applyFont="1" applyBorder="1" applyAlignment="1">
      <alignment/>
    </xf>
    <xf numFmtId="0" fontId="5" fillId="0" borderId="11" xfId="0" applyFont="1" applyBorder="1" applyAlignment="1">
      <alignment/>
    </xf>
    <xf numFmtId="44" fontId="5" fillId="0" borderId="11" xfId="44" applyFont="1" applyBorder="1" applyAlignment="1">
      <alignment/>
    </xf>
    <xf numFmtId="44" fontId="5" fillId="0" borderId="10" xfId="44" applyFont="1" applyBorder="1" applyAlignment="1">
      <alignment/>
    </xf>
    <xf numFmtId="0" fontId="5" fillId="0" borderId="10" xfId="0" applyFont="1" applyFill="1" applyBorder="1" applyAlignment="1">
      <alignment horizontal="center"/>
    </xf>
    <xf numFmtId="8" fontId="5" fillId="0" borderId="10" xfId="0" applyNumberFormat="1" applyFont="1" applyBorder="1" applyAlignment="1">
      <alignment/>
    </xf>
    <xf numFmtId="8" fontId="5" fillId="0" borderId="10" xfId="44" applyNumberFormat="1" applyFont="1" applyBorder="1" applyAlignment="1">
      <alignment/>
    </xf>
    <xf numFmtId="44" fontId="5" fillId="0" borderId="10" xfId="0" applyNumberFormat="1" applyFont="1" applyBorder="1" applyAlignment="1">
      <alignment/>
    </xf>
    <xf numFmtId="0" fontId="5" fillId="0" borderId="0" xfId="0" applyFont="1" applyAlignment="1">
      <alignment/>
    </xf>
    <xf numFmtId="44" fontId="5" fillId="0" borderId="0" xfId="44" applyFont="1" applyAlignment="1">
      <alignment/>
    </xf>
    <xf numFmtId="0" fontId="5" fillId="0" borderId="0" xfId="0" applyFont="1" applyFill="1" applyBorder="1" applyAlignment="1">
      <alignment horizontal="center"/>
    </xf>
    <xf numFmtId="0" fontId="16" fillId="0" borderId="0" xfId="0" applyFont="1" applyBorder="1" applyAlignment="1">
      <alignment/>
    </xf>
    <xf numFmtId="44" fontId="5" fillId="0" borderId="0" xfId="44" applyFont="1" applyBorder="1" applyAlignment="1">
      <alignment/>
    </xf>
    <xf numFmtId="0" fontId="15" fillId="0" borderId="0" xfId="0" applyFont="1" applyBorder="1" applyAlignment="1">
      <alignment/>
    </xf>
    <xf numFmtId="44" fontId="15" fillId="0" borderId="0" xfId="0" applyNumberFormat="1" applyFont="1" applyBorder="1" applyAlignment="1">
      <alignment/>
    </xf>
    <xf numFmtId="44" fontId="15" fillId="0" borderId="10" xfId="44" applyFont="1" applyBorder="1" applyAlignment="1">
      <alignment/>
    </xf>
    <xf numFmtId="14" fontId="15" fillId="0" borderId="10" xfId="0" applyNumberFormat="1" applyFont="1" applyBorder="1" applyAlignment="1">
      <alignment horizontal="center"/>
    </xf>
    <xf numFmtId="44" fontId="5" fillId="0" borderId="10" xfId="44" applyFont="1" applyBorder="1" applyAlignment="1">
      <alignment horizontal="center"/>
    </xf>
    <xf numFmtId="4" fontId="5" fillId="0" borderId="10" xfId="0" applyNumberFormat="1" applyFont="1" applyBorder="1" applyAlignment="1">
      <alignment/>
    </xf>
    <xf numFmtId="0" fontId="13" fillId="0" borderId="10" xfId="0" applyFont="1" applyBorder="1" applyAlignment="1">
      <alignment horizontal="left"/>
    </xf>
    <xf numFmtId="44" fontId="5" fillId="0" borderId="14" xfId="44" applyFont="1" applyBorder="1" applyAlignment="1">
      <alignment horizontal="center"/>
    </xf>
    <xf numFmtId="0" fontId="13" fillId="0" borderId="10" xfId="0" applyFont="1" applyBorder="1" applyAlignment="1">
      <alignment horizontal="right"/>
    </xf>
    <xf numFmtId="44" fontId="5" fillId="0" borderId="10" xfId="44" applyFont="1" applyBorder="1" applyAlignment="1">
      <alignment horizontal="center"/>
    </xf>
    <xf numFmtId="4" fontId="5" fillId="0" borderId="10" xfId="0" applyNumberFormat="1" applyFont="1" applyBorder="1" applyAlignment="1">
      <alignment horizontal="center"/>
    </xf>
    <xf numFmtId="44" fontId="13" fillId="0" borderId="10" xfId="44" applyFont="1" applyBorder="1" applyAlignment="1">
      <alignment/>
    </xf>
    <xf numFmtId="14" fontId="5" fillId="0" borderId="10" xfId="0" applyNumberFormat="1" applyFont="1" applyBorder="1" applyAlignment="1" applyProtection="1">
      <alignment horizontal="center"/>
      <protection/>
    </xf>
    <xf numFmtId="0" fontId="5" fillId="0" borderId="10" xfId="0" applyFont="1" applyBorder="1" applyAlignment="1" applyProtection="1">
      <alignment/>
      <protection/>
    </xf>
    <xf numFmtId="44" fontId="5" fillId="0" borderId="10" xfId="44" applyFont="1" applyBorder="1" applyAlignment="1" applyProtection="1">
      <alignment/>
      <protection/>
    </xf>
    <xf numFmtId="0" fontId="17" fillId="0" borderId="10" xfId="0" applyFont="1" applyBorder="1" applyAlignment="1" applyProtection="1">
      <alignment/>
      <protection/>
    </xf>
    <xf numFmtId="0" fontId="17" fillId="0" borderId="10" xfId="0" applyFont="1" applyBorder="1" applyAlignment="1">
      <alignment/>
    </xf>
    <xf numFmtId="44" fontId="17" fillId="0" borderId="10" xfId="44" applyFont="1" applyBorder="1" applyAlignment="1">
      <alignment/>
    </xf>
    <xf numFmtId="0" fontId="15" fillId="0" borderId="10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16" fillId="0" borderId="15" xfId="0" applyFont="1" applyBorder="1" applyAlignment="1">
      <alignment/>
    </xf>
    <xf numFmtId="8" fontId="5" fillId="0" borderId="11" xfId="0" applyNumberFormat="1" applyFont="1" applyBorder="1" applyAlignment="1">
      <alignment/>
    </xf>
    <xf numFmtId="8" fontId="5" fillId="0" borderId="15" xfId="0" applyNumberFormat="1" applyFont="1" applyBorder="1" applyAlignment="1">
      <alignment/>
    </xf>
    <xf numFmtId="0" fontId="16" fillId="0" borderId="0" xfId="0" applyFont="1" applyAlignment="1">
      <alignment/>
    </xf>
    <xf numFmtId="0" fontId="0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44" fontId="10" fillId="0" borderId="11" xfId="44" applyFont="1" applyBorder="1" applyAlignment="1">
      <alignment/>
    </xf>
    <xf numFmtId="0" fontId="4" fillId="0" borderId="0" xfId="0" applyFont="1" applyBorder="1" applyAlignment="1">
      <alignment horizontal="center"/>
    </xf>
    <xf numFmtId="14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8" fontId="4" fillId="0" borderId="0" xfId="0" applyNumberFormat="1" applyFont="1" applyBorder="1" applyAlignment="1">
      <alignment/>
    </xf>
    <xf numFmtId="44" fontId="10" fillId="0" borderId="0" xfId="44" applyFont="1" applyBorder="1" applyAlignment="1">
      <alignment/>
    </xf>
    <xf numFmtId="44" fontId="3" fillId="0" borderId="14" xfId="44" applyFont="1" applyBorder="1" applyAlignment="1">
      <alignment/>
    </xf>
    <xf numFmtId="44" fontId="5" fillId="33" borderId="10" xfId="44" applyFont="1" applyFill="1" applyBorder="1" applyAlignment="1">
      <alignment/>
    </xf>
    <xf numFmtId="0" fontId="5" fillId="0" borderId="0" xfId="0" applyFont="1" applyBorder="1" applyAlignment="1">
      <alignment/>
    </xf>
    <xf numFmtId="0" fontId="13" fillId="0" borderId="0" xfId="0" applyFont="1" applyBorder="1" applyAlignment="1">
      <alignment/>
    </xf>
    <xf numFmtId="44" fontId="5" fillId="33" borderId="11" xfId="44" applyFont="1" applyFill="1" applyBorder="1" applyAlignment="1">
      <alignment/>
    </xf>
    <xf numFmtId="44" fontId="5" fillId="0" borderId="0" xfId="44" applyFont="1" applyBorder="1" applyAlignment="1">
      <alignment horizontal="right"/>
    </xf>
    <xf numFmtId="44" fontId="16" fillId="0" borderId="0" xfId="44" applyFont="1" applyBorder="1" applyAlignment="1">
      <alignment/>
    </xf>
    <xf numFmtId="44" fontId="15" fillId="0" borderId="0" xfId="44" applyFont="1" applyBorder="1" applyAlignment="1">
      <alignment/>
    </xf>
    <xf numFmtId="0" fontId="9" fillId="0" borderId="10" xfId="0" applyFont="1" applyBorder="1" applyAlignment="1">
      <alignment/>
    </xf>
    <xf numFmtId="43" fontId="3" fillId="0" borderId="10" xfId="42" applyFont="1" applyBorder="1" applyAlignment="1">
      <alignment/>
    </xf>
    <xf numFmtId="43" fontId="8" fillId="0" borderId="10" xfId="42" applyFont="1" applyBorder="1" applyAlignment="1">
      <alignment/>
    </xf>
    <xf numFmtId="43" fontId="3" fillId="0" borderId="12" xfId="42" applyFont="1" applyBorder="1" applyAlignment="1">
      <alignment/>
    </xf>
    <xf numFmtId="43" fontId="8" fillId="0" borderId="13" xfId="42" applyFont="1" applyBorder="1" applyAlignment="1">
      <alignment/>
    </xf>
    <xf numFmtId="43" fontId="3" fillId="0" borderId="14" xfId="42" applyFont="1" applyBorder="1" applyAlignment="1">
      <alignment/>
    </xf>
    <xf numFmtId="43" fontId="5" fillId="0" borderId="10" xfId="42" applyFont="1" applyBorder="1" applyAlignment="1">
      <alignment/>
    </xf>
    <xf numFmtId="43" fontId="5" fillId="33" borderId="10" xfId="42" applyFont="1" applyFill="1" applyBorder="1" applyAlignment="1">
      <alignment/>
    </xf>
    <xf numFmtId="43" fontId="5" fillId="0" borderId="10" xfId="42" applyFont="1" applyBorder="1" applyAlignment="1" applyProtection="1">
      <alignment/>
      <protection/>
    </xf>
    <xf numFmtId="43" fontId="5" fillId="0" borderId="11" xfId="42" applyFont="1" applyBorder="1" applyAlignment="1">
      <alignment/>
    </xf>
    <xf numFmtId="43" fontId="16" fillId="0" borderId="10" xfId="42" applyFont="1" applyBorder="1" applyAlignment="1">
      <alignment/>
    </xf>
    <xf numFmtId="43" fontId="5" fillId="33" borderId="11" xfId="42" applyFont="1" applyFill="1" applyBorder="1" applyAlignment="1">
      <alignment/>
    </xf>
    <xf numFmtId="43" fontId="5" fillId="33" borderId="10" xfId="42" applyFont="1" applyFill="1" applyBorder="1" applyAlignment="1" applyProtection="1">
      <alignment/>
      <protection/>
    </xf>
    <xf numFmtId="43" fontId="17" fillId="0" borderId="10" xfId="42" applyFont="1" applyBorder="1" applyAlignment="1" applyProtection="1">
      <alignment/>
      <protection/>
    </xf>
    <xf numFmtId="43" fontId="17" fillId="0" borderId="10" xfId="42" applyFont="1" applyBorder="1" applyAlignment="1">
      <alignment/>
    </xf>
    <xf numFmtId="43" fontId="15" fillId="0" borderId="10" xfId="42" applyFont="1" applyBorder="1" applyAlignment="1">
      <alignment/>
    </xf>
    <xf numFmtId="43" fontId="5" fillId="0" borderId="10" xfId="42" applyFont="1" applyBorder="1" applyAlignment="1">
      <alignment horizontal="right"/>
    </xf>
    <xf numFmtId="43" fontId="5" fillId="0" borderId="11" xfId="42" applyFont="1" applyBorder="1" applyAlignment="1">
      <alignment horizontal="right"/>
    </xf>
    <xf numFmtId="43" fontId="10" fillId="0" borderId="10" xfId="42" applyFont="1" applyBorder="1" applyAlignment="1">
      <alignment/>
    </xf>
    <xf numFmtId="43" fontId="4" fillId="0" borderId="10" xfId="42" applyFont="1" applyBorder="1" applyAlignment="1">
      <alignment/>
    </xf>
    <xf numFmtId="43" fontId="9" fillId="0" borderId="10" xfId="42" applyFont="1" applyBorder="1" applyAlignment="1">
      <alignment/>
    </xf>
    <xf numFmtId="43" fontId="0" fillId="0" borderId="10" xfId="42" applyFont="1" applyBorder="1" applyAlignment="1">
      <alignment/>
    </xf>
    <xf numFmtId="43" fontId="0" fillId="0" borderId="0" xfId="42" applyFont="1" applyAlignment="1">
      <alignment/>
    </xf>
    <xf numFmtId="43" fontId="1" fillId="0" borderId="0" xfId="42" applyFont="1" applyBorder="1" applyAlignment="1">
      <alignment/>
    </xf>
    <xf numFmtId="43" fontId="10" fillId="0" borderId="11" xfId="42" applyFont="1" applyBorder="1" applyAlignment="1">
      <alignment/>
    </xf>
    <xf numFmtId="43" fontId="4" fillId="0" borderId="11" xfId="42" applyFont="1" applyBorder="1" applyAlignment="1">
      <alignment/>
    </xf>
    <xf numFmtId="43" fontId="14" fillId="0" borderId="10" xfId="42" applyFont="1" applyBorder="1" applyAlignment="1">
      <alignment/>
    </xf>
    <xf numFmtId="43" fontId="11" fillId="0" borderId="10" xfId="42" applyFont="1" applyBorder="1" applyAlignment="1">
      <alignment/>
    </xf>
    <xf numFmtId="43" fontId="9" fillId="0" borderId="11" xfId="42" applyFont="1" applyBorder="1" applyAlignment="1">
      <alignment/>
    </xf>
    <xf numFmtId="43" fontId="9" fillId="33" borderId="11" xfId="42" applyFont="1" applyFill="1" applyBorder="1" applyAlignment="1">
      <alignment/>
    </xf>
    <xf numFmtId="43" fontId="0" fillId="0" borderId="0" xfId="42" applyFont="1" applyBorder="1" applyAlignment="1">
      <alignment/>
    </xf>
    <xf numFmtId="44" fontId="3" fillId="0" borderId="16" xfId="44" applyFont="1" applyBorder="1" applyAlignment="1">
      <alignment/>
    </xf>
    <xf numFmtId="43" fontId="3" fillId="0" borderId="16" xfId="42" applyFont="1" applyBorder="1" applyAlignment="1">
      <alignment/>
    </xf>
    <xf numFmtId="44" fontId="3" fillId="33" borderId="12" xfId="44" applyFont="1" applyFill="1" applyBorder="1" applyAlignment="1">
      <alignment/>
    </xf>
    <xf numFmtId="43" fontId="3" fillId="33" borderId="12" xfId="42" applyFont="1" applyFill="1" applyBorder="1" applyAlignment="1">
      <alignment/>
    </xf>
    <xf numFmtId="44" fontId="3" fillId="33" borderId="10" xfId="44" applyFont="1" applyFill="1" applyBorder="1" applyAlignment="1">
      <alignment/>
    </xf>
    <xf numFmtId="44" fontId="3" fillId="33" borderId="17" xfId="44" applyFont="1" applyFill="1" applyBorder="1" applyAlignment="1">
      <alignment/>
    </xf>
    <xf numFmtId="43" fontId="3" fillId="33" borderId="17" xfId="42" applyFont="1" applyFill="1" applyBorder="1" applyAlignment="1">
      <alignment/>
    </xf>
    <xf numFmtId="44" fontId="15" fillId="33" borderId="10" xfId="44" applyFont="1" applyFill="1" applyBorder="1" applyAlignment="1">
      <alignment/>
    </xf>
    <xf numFmtId="0" fontId="3" fillId="33" borderId="10" xfId="0" applyFont="1" applyFill="1" applyBorder="1" applyAlignment="1">
      <alignment/>
    </xf>
    <xf numFmtId="43" fontId="3" fillId="33" borderId="10" xfId="42" applyFont="1" applyFill="1" applyBorder="1" applyAlignment="1">
      <alignment/>
    </xf>
    <xf numFmtId="43" fontId="5" fillId="33" borderId="16" xfId="42" applyFont="1" applyFill="1" applyBorder="1" applyAlignment="1">
      <alignment/>
    </xf>
    <xf numFmtId="43" fontId="5" fillId="33" borderId="12" xfId="42" applyFont="1" applyFill="1" applyBorder="1" applyAlignment="1">
      <alignment/>
    </xf>
    <xf numFmtId="0" fontId="5" fillId="33" borderId="10" xfId="0" applyFont="1" applyFill="1" applyBorder="1" applyAlignment="1">
      <alignment/>
    </xf>
    <xf numFmtId="0" fontId="5" fillId="33" borderId="10" xfId="0" applyFont="1" applyFill="1" applyBorder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worksheet" Target="worksheets/sheet6.xml" /><Relationship Id="rId8" Type="http://schemas.openxmlformats.org/officeDocument/2006/relationships/worksheet" Target="worksheets/sheet7.xml" /><Relationship Id="rId9" Type="http://schemas.openxmlformats.org/officeDocument/2006/relationships/worksheet" Target="worksheets/sheet8.xml" /><Relationship Id="rId10" Type="http://schemas.openxmlformats.org/officeDocument/2006/relationships/worksheet" Target="worksheets/sheet9.xml" /><Relationship Id="rId11" Type="http://schemas.openxmlformats.org/officeDocument/2006/relationships/worksheet" Target="worksheets/sheet10.xml" /><Relationship Id="rId12" Type="http://schemas.openxmlformats.org/officeDocument/2006/relationships/worksheet" Target="worksheets/sheet11.xml" /><Relationship Id="rId13" Type="http://schemas.openxmlformats.org/officeDocument/2006/relationships/worksheet" Target="worksheets/sheet12.xml" /><Relationship Id="rId14" Type="http://schemas.openxmlformats.org/officeDocument/2006/relationships/worksheet" Target="worksheets/sheet13.xml" /><Relationship Id="rId15" Type="http://schemas.openxmlformats.org/officeDocument/2006/relationships/worksheet" Target="worksheets/sheet14.xml" /><Relationship Id="rId16" Type="http://schemas.openxmlformats.org/officeDocument/2006/relationships/worksheet" Target="worksheets/sheet15.xml" /><Relationship Id="rId17" Type="http://schemas.openxmlformats.org/officeDocument/2006/relationships/worksheet" Target="worksheets/sheet16.xml" /><Relationship Id="rId18" Type="http://schemas.openxmlformats.org/officeDocument/2006/relationships/worksheet" Target="worksheets/sheet17.xml" /><Relationship Id="rId19" Type="http://schemas.openxmlformats.org/officeDocument/2006/relationships/worksheet" Target="worksheets/sheet18.xml" /><Relationship Id="rId20" Type="http://schemas.openxmlformats.org/officeDocument/2006/relationships/worksheet" Target="worksheets/sheet19.xml" /><Relationship Id="rId21" Type="http://schemas.openxmlformats.org/officeDocument/2006/relationships/worksheet" Target="worksheets/sheet20.xml" /><Relationship Id="rId22" Type="http://schemas.openxmlformats.org/officeDocument/2006/relationships/worksheet" Target="worksheets/sheet21.xml" /><Relationship Id="rId23" Type="http://schemas.openxmlformats.org/officeDocument/2006/relationships/worksheet" Target="worksheets/sheet22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25"/>
          <c:y val="0.01625"/>
          <c:w val="0.896"/>
          <c:h val="0.96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Summary!$A$6:$A$15</c:f>
              <c:strCache>
                <c:ptCount val="10"/>
                <c:pt idx="0">
                  <c:v>OPERATING EXPENSES:</c:v>
                </c:pt>
                <c:pt idx="1">
                  <c:v>General Government</c:v>
                </c:pt>
                <c:pt idx="2">
                  <c:v>Police Department</c:v>
                </c:pt>
                <c:pt idx="3">
                  <c:v>Animal Control</c:v>
                </c:pt>
                <c:pt idx="4">
                  <c:v>Municipal Court</c:v>
                </c:pt>
                <c:pt idx="5">
                  <c:v>Drainage Department</c:v>
                </c:pt>
                <c:pt idx="6">
                  <c:v>Fire Department</c:v>
                </c:pt>
                <c:pt idx="7">
                  <c:v>Building Department</c:v>
                </c:pt>
                <c:pt idx="8">
                  <c:v>Engineering Department</c:v>
                </c:pt>
                <c:pt idx="9">
                  <c:v>Non-Departmental</c:v>
                </c:pt>
              </c:strCache>
            </c:strRef>
          </c:cat>
          <c:val>
            <c:numRef>
              <c:f>Summary!$B$6:$B$15</c:f>
              <c:numCache>
                <c:ptCount val="10"/>
                <c:pt idx="1">
                  <c:v>465050</c:v>
                </c:pt>
                <c:pt idx="2">
                  <c:v>1648880.17</c:v>
                </c:pt>
                <c:pt idx="3">
                  <c:v>6500</c:v>
                </c:pt>
                <c:pt idx="4">
                  <c:v>84420.5</c:v>
                </c:pt>
                <c:pt idx="5">
                  <c:v>208452.53999999998</c:v>
                </c:pt>
                <c:pt idx="6">
                  <c:v>1577969</c:v>
                </c:pt>
                <c:pt idx="7">
                  <c:v>87665</c:v>
                </c:pt>
                <c:pt idx="8">
                  <c:v>107375</c:v>
                </c:pt>
                <c:pt idx="9">
                  <c:v>355120</c:v>
                </c:pt>
              </c:numCache>
            </c:numRef>
          </c:val>
        </c:ser>
        <c:axId val="49974705"/>
        <c:axId val="47119162"/>
      </c:barChart>
      <c:catAx>
        <c:axId val="499747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119162"/>
        <c:crosses val="autoZero"/>
        <c:auto val="1"/>
        <c:lblOffset val="100"/>
        <c:tickLblSkip val="1"/>
        <c:noMultiLvlLbl val="0"/>
      </c:catAx>
      <c:valAx>
        <c:axId val="4711916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97470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475"/>
          <c:y val="0.3665"/>
          <c:w val="0.0695"/>
          <c:h val="0.03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5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19"/>
  <sheetViews>
    <sheetView view="pageLayout" workbookViewId="0" topLeftCell="A13">
      <selection activeCell="C8" sqref="C8"/>
    </sheetView>
  </sheetViews>
  <sheetFormatPr defaultColWidth="9.140625" defaultRowHeight="12.75"/>
  <cols>
    <col min="1" max="1" width="52.28125" style="0" customWidth="1"/>
    <col min="2" max="2" width="18.8515625" style="0" customWidth="1"/>
    <col min="3" max="3" width="17.7109375" style="0" customWidth="1"/>
  </cols>
  <sheetData>
    <row r="1" spans="1:3" ht="15" customHeight="1">
      <c r="A1" s="13" t="s">
        <v>258</v>
      </c>
      <c r="B1" s="133">
        <f>Revenue!E32</f>
        <v>4677580</v>
      </c>
      <c r="C1" s="14"/>
    </row>
    <row r="2" spans="1:3" ht="15" customHeight="1">
      <c r="A2" s="171" t="s">
        <v>259</v>
      </c>
      <c r="B2" s="172">
        <v>300000</v>
      </c>
      <c r="C2" s="167"/>
    </row>
    <row r="3" spans="1:3" ht="15" customHeight="1">
      <c r="A3" s="13"/>
      <c r="B3" s="133"/>
      <c r="C3" s="14"/>
    </row>
    <row r="4" spans="1:3" ht="15" customHeight="1">
      <c r="A4" s="35" t="s">
        <v>120</v>
      </c>
      <c r="B4" s="134">
        <f>B1+B2</f>
        <v>4977580</v>
      </c>
      <c r="C4" s="36"/>
    </row>
    <row r="5" spans="1:3" ht="15" customHeight="1">
      <c r="A5" s="13"/>
      <c r="B5" s="13"/>
      <c r="C5" s="14"/>
    </row>
    <row r="6" spans="1:3" ht="15" customHeight="1">
      <c r="A6" s="35" t="s">
        <v>121</v>
      </c>
      <c r="B6" s="35"/>
      <c r="C6" s="14"/>
    </row>
    <row r="7" spans="1:3" ht="15" customHeight="1">
      <c r="A7" s="13" t="s">
        <v>48</v>
      </c>
      <c r="B7" s="133">
        <f>'Gen Govt'!E26</f>
        <v>465050</v>
      </c>
      <c r="C7" s="14"/>
    </row>
    <row r="8" spans="1:3" ht="15" customHeight="1">
      <c r="A8" s="13" t="s">
        <v>43</v>
      </c>
      <c r="B8" s="133">
        <f>Police!E29</f>
        <v>1648880.17</v>
      </c>
      <c r="C8" s="14"/>
    </row>
    <row r="9" spans="1:3" ht="15" customHeight="1">
      <c r="A9" s="13" t="s">
        <v>168</v>
      </c>
      <c r="B9" s="133">
        <f>Police!E36</f>
        <v>6500</v>
      </c>
      <c r="C9" s="14"/>
    </row>
    <row r="10" spans="1:3" ht="15" customHeight="1">
      <c r="A10" s="13" t="s">
        <v>122</v>
      </c>
      <c r="B10" s="133">
        <f>Court!E13</f>
        <v>84420.5</v>
      </c>
      <c r="C10" s="14"/>
    </row>
    <row r="11" spans="1:3" ht="15" customHeight="1">
      <c r="A11" s="13" t="s">
        <v>123</v>
      </c>
      <c r="B11" s="133">
        <f>Drainage!E16</f>
        <v>208452.53999999998</v>
      </c>
      <c r="C11" s="14"/>
    </row>
    <row r="12" spans="1:3" ht="15" customHeight="1">
      <c r="A12" s="13" t="s">
        <v>30</v>
      </c>
      <c r="B12" s="133">
        <f>Fire!E28</f>
        <v>1577969</v>
      </c>
      <c r="C12" s="14"/>
    </row>
    <row r="13" spans="1:3" ht="15" customHeight="1">
      <c r="A13" s="13" t="s">
        <v>124</v>
      </c>
      <c r="B13" s="133">
        <f>Building!E17</f>
        <v>87665</v>
      </c>
      <c r="C13" s="14"/>
    </row>
    <row r="14" spans="1:3" ht="15" customHeight="1">
      <c r="A14" s="13" t="s">
        <v>125</v>
      </c>
      <c r="B14" s="133">
        <f>Engineering!E19</f>
        <v>107375</v>
      </c>
      <c r="C14" s="14"/>
    </row>
    <row r="15" spans="1:3" ht="15" customHeight="1">
      <c r="A15" s="13" t="s">
        <v>109</v>
      </c>
      <c r="B15" s="133">
        <f>'Non-Dept.'!E27</f>
        <v>355120</v>
      </c>
      <c r="C15" s="14"/>
    </row>
    <row r="16" spans="1:3" ht="9" customHeight="1">
      <c r="A16" s="13"/>
      <c r="B16" s="133"/>
      <c r="C16" s="14"/>
    </row>
    <row r="17" spans="1:3" ht="15" customHeight="1">
      <c r="A17" s="35" t="s">
        <v>126</v>
      </c>
      <c r="B17" s="134">
        <f>SUM(B7:B15)</f>
        <v>4541432.21</v>
      </c>
      <c r="C17" s="36"/>
    </row>
    <row r="18" spans="1:3" ht="9.75" customHeight="1">
      <c r="A18" s="37"/>
      <c r="B18" s="135"/>
      <c r="C18" s="38"/>
    </row>
    <row r="19" spans="1:3" ht="15" customHeight="1" thickBot="1">
      <c r="A19" s="39" t="s">
        <v>129</v>
      </c>
      <c r="B19" s="136">
        <f>B4-B17</f>
        <v>436147.79000000004</v>
      </c>
      <c r="C19" s="40"/>
    </row>
    <row r="20" spans="1:3" ht="9.75" customHeight="1" thickTop="1">
      <c r="A20" s="38"/>
      <c r="B20" s="135"/>
      <c r="C20" s="38"/>
    </row>
    <row r="21" spans="1:4" ht="15" customHeight="1">
      <c r="A21" s="14"/>
      <c r="B21" s="133"/>
      <c r="C21" s="14"/>
      <c r="D21" t="s">
        <v>181</v>
      </c>
    </row>
    <row r="22" spans="1:3" ht="15" customHeight="1">
      <c r="A22" s="36" t="s">
        <v>127</v>
      </c>
      <c r="B22" s="134"/>
      <c r="C22" s="14"/>
    </row>
    <row r="23" spans="1:3" ht="15" customHeight="1">
      <c r="A23" s="14"/>
      <c r="B23" s="133"/>
      <c r="C23" s="14"/>
    </row>
    <row r="24" spans="1:3" ht="15" customHeight="1">
      <c r="A24" s="14" t="s">
        <v>255</v>
      </c>
      <c r="B24" s="133"/>
      <c r="C24" s="14"/>
    </row>
    <row r="25" spans="1:3" ht="15" customHeight="1">
      <c r="A25" s="14" t="s">
        <v>283</v>
      </c>
      <c r="B25" s="133">
        <f>40614*4</f>
        <v>162456</v>
      </c>
      <c r="C25" s="14"/>
    </row>
    <row r="26" spans="1:3" ht="15" customHeight="1">
      <c r="A26" s="14" t="s">
        <v>256</v>
      </c>
      <c r="B26" s="133"/>
      <c r="C26" s="14"/>
    </row>
    <row r="27" spans="1:3" ht="15" customHeight="1" thickBot="1">
      <c r="A27" s="163" t="s">
        <v>257</v>
      </c>
      <c r="B27" s="164"/>
      <c r="C27" s="14"/>
    </row>
    <row r="28" spans="1:3" ht="15" customHeight="1">
      <c r="A28" s="165" t="s">
        <v>292</v>
      </c>
      <c r="B28" s="166"/>
      <c r="C28" s="167"/>
    </row>
    <row r="29" spans="1:3" ht="15" customHeight="1">
      <c r="A29" s="167" t="s">
        <v>295</v>
      </c>
      <c r="B29" s="166">
        <v>120000</v>
      </c>
      <c r="C29" s="167"/>
    </row>
    <row r="30" spans="1:3" ht="13.5" customHeight="1" thickBot="1">
      <c r="A30" s="168" t="s">
        <v>293</v>
      </c>
      <c r="B30" s="169"/>
      <c r="C30" s="167"/>
    </row>
    <row r="31" spans="1:3" ht="13.5" customHeight="1">
      <c r="A31" s="38"/>
      <c r="B31" s="135"/>
      <c r="C31" s="14"/>
    </row>
    <row r="32" spans="1:3" ht="13.5" customHeight="1">
      <c r="A32" s="36" t="s">
        <v>128</v>
      </c>
      <c r="B32" s="134">
        <f>SUM(B21:B30)</f>
        <v>282456</v>
      </c>
      <c r="C32" s="14"/>
    </row>
    <row r="33" spans="1:3" ht="13.5" customHeight="1">
      <c r="A33" s="14"/>
      <c r="B33" s="133"/>
      <c r="C33" s="14"/>
    </row>
    <row r="34" spans="1:3" ht="4.5" customHeight="1">
      <c r="A34" s="14"/>
      <c r="B34" s="133"/>
      <c r="C34" s="14"/>
    </row>
    <row r="35" spans="1:3" ht="4.5" customHeight="1">
      <c r="A35" s="124"/>
      <c r="B35" s="137"/>
      <c r="C35" s="124"/>
    </row>
    <row r="36" spans="1:3" ht="15" customHeight="1" thickBot="1">
      <c r="A36" s="40" t="s">
        <v>130</v>
      </c>
      <c r="B36" s="136">
        <f>B19-B32</f>
        <v>153691.79000000004</v>
      </c>
      <c r="C36" s="40"/>
    </row>
    <row r="37" spans="1:3" ht="15" customHeight="1" thickTop="1">
      <c r="A37" s="28"/>
      <c r="B37" s="28"/>
      <c r="C37" s="28"/>
    </row>
    <row r="38" spans="1:3" ht="15" customHeight="1">
      <c r="A38" s="33"/>
      <c r="B38" s="33" t="s">
        <v>19</v>
      </c>
      <c r="C38" s="8"/>
    </row>
    <row r="39" spans="1:3" ht="18" customHeight="1">
      <c r="A39" s="34"/>
      <c r="B39" s="34"/>
      <c r="C39" s="7"/>
    </row>
    <row r="40" spans="1:3" ht="18" customHeight="1">
      <c r="A40" s="6"/>
      <c r="B40" s="6"/>
      <c r="C40" s="7"/>
    </row>
    <row r="41" spans="1:3" ht="18" customHeight="1">
      <c r="A41" s="6"/>
      <c r="B41" s="6"/>
      <c r="C41" s="7"/>
    </row>
    <row r="42" spans="1:3" ht="18" customHeight="1">
      <c r="A42" s="6"/>
      <c r="B42" s="6"/>
      <c r="C42" s="7"/>
    </row>
    <row r="43" spans="1:3" ht="18" customHeight="1">
      <c r="A43" s="6"/>
      <c r="B43" s="6"/>
      <c r="C43" s="7"/>
    </row>
    <row r="44" spans="1:3" ht="18" customHeight="1">
      <c r="A44" s="6"/>
      <c r="B44" s="6"/>
      <c r="C44" s="7"/>
    </row>
    <row r="45" spans="1:3" ht="18" customHeight="1">
      <c r="A45" s="6"/>
      <c r="B45" s="6"/>
      <c r="C45" s="7"/>
    </row>
    <row r="46" spans="1:3" ht="18" customHeight="1">
      <c r="A46" s="6"/>
      <c r="B46" s="6"/>
      <c r="C46" s="7"/>
    </row>
    <row r="47" spans="1:3" ht="18" customHeight="1">
      <c r="A47" s="6"/>
      <c r="B47" s="6"/>
      <c r="C47" s="7"/>
    </row>
    <row r="48" spans="1:3" ht="18" customHeight="1">
      <c r="A48" s="6"/>
      <c r="B48" s="6"/>
      <c r="C48" s="7"/>
    </row>
    <row r="49" spans="1:3" ht="18" customHeight="1">
      <c r="A49" s="6"/>
      <c r="B49" s="6"/>
      <c r="C49" s="7"/>
    </row>
    <row r="50" spans="1:3" ht="18" customHeight="1">
      <c r="A50" s="6"/>
      <c r="B50" s="6"/>
      <c r="C50" s="7"/>
    </row>
    <row r="51" spans="1:3" ht="18" customHeight="1">
      <c r="A51" s="6"/>
      <c r="B51" s="6"/>
      <c r="C51" s="7"/>
    </row>
    <row r="52" spans="1:3" ht="18" customHeight="1">
      <c r="A52" s="6"/>
      <c r="B52" s="6"/>
      <c r="C52" s="7"/>
    </row>
    <row r="53" spans="1:3" ht="18" customHeight="1">
      <c r="A53" s="6"/>
      <c r="B53" s="6"/>
      <c r="C53" s="7"/>
    </row>
    <row r="54" spans="1:3" ht="18" customHeight="1">
      <c r="A54" s="6"/>
      <c r="B54" s="6"/>
      <c r="C54" s="7"/>
    </row>
    <row r="55" spans="1:3" ht="18" customHeight="1">
      <c r="A55" s="6"/>
      <c r="B55" s="6"/>
      <c r="C55" s="7"/>
    </row>
    <row r="56" spans="1:3" ht="18" customHeight="1">
      <c r="A56" s="6"/>
      <c r="B56" s="6"/>
      <c r="C56" s="7"/>
    </row>
    <row r="57" spans="1:3" ht="18" customHeight="1">
      <c r="A57" s="6"/>
      <c r="B57" s="6"/>
      <c r="C57" s="7"/>
    </row>
    <row r="58" spans="1:3" ht="18" customHeight="1">
      <c r="A58" s="6"/>
      <c r="B58" s="6"/>
      <c r="C58" s="7"/>
    </row>
    <row r="59" spans="1:3" ht="18" customHeight="1">
      <c r="A59" s="6"/>
      <c r="B59" s="6"/>
      <c r="C59" s="7"/>
    </row>
    <row r="60" spans="1:3" ht="18" customHeight="1">
      <c r="A60" s="6"/>
      <c r="B60" s="6"/>
      <c r="C60" s="7"/>
    </row>
    <row r="61" spans="1:3" ht="18" customHeight="1">
      <c r="A61" s="6"/>
      <c r="B61" s="6"/>
      <c r="C61" s="7"/>
    </row>
    <row r="62" spans="1:3" ht="18" customHeight="1">
      <c r="A62" s="6"/>
      <c r="B62" s="6"/>
      <c r="C62" s="7"/>
    </row>
    <row r="63" spans="1:3" ht="18" customHeight="1">
      <c r="A63" s="6"/>
      <c r="B63" s="6"/>
      <c r="C63" s="7"/>
    </row>
    <row r="64" spans="1:3" ht="18" customHeight="1">
      <c r="A64" s="6"/>
      <c r="B64" s="6"/>
      <c r="C64" s="7"/>
    </row>
    <row r="65" spans="1:3" ht="18" customHeight="1">
      <c r="A65" s="6"/>
      <c r="B65" s="6"/>
      <c r="C65" s="7"/>
    </row>
    <row r="66" spans="1:3" ht="18" customHeight="1">
      <c r="A66" s="6"/>
      <c r="B66" s="6"/>
      <c r="C66" s="7"/>
    </row>
    <row r="67" spans="1:3" ht="18" customHeight="1">
      <c r="A67" s="6"/>
      <c r="B67" s="6"/>
      <c r="C67" s="7"/>
    </row>
    <row r="68" spans="1:3" ht="18" customHeight="1">
      <c r="A68" s="6"/>
      <c r="B68" s="6"/>
      <c r="C68" s="7"/>
    </row>
    <row r="69" spans="1:3" ht="18" customHeight="1">
      <c r="A69" s="6"/>
      <c r="B69" s="6"/>
      <c r="C69" s="7"/>
    </row>
    <row r="70" spans="1:3" ht="18" customHeight="1">
      <c r="A70" s="6"/>
      <c r="B70" s="6"/>
      <c r="C70" s="7"/>
    </row>
    <row r="71" spans="1:3" ht="18" customHeight="1">
      <c r="A71" s="6"/>
      <c r="B71" s="6"/>
      <c r="C71" s="7"/>
    </row>
    <row r="72" spans="1:3" ht="18" customHeight="1">
      <c r="A72" s="6"/>
      <c r="B72" s="6"/>
      <c r="C72" s="7"/>
    </row>
    <row r="73" spans="1:3" ht="18" customHeight="1">
      <c r="A73" s="6"/>
      <c r="B73" s="6"/>
      <c r="C73" s="7"/>
    </row>
    <row r="74" spans="1:3" ht="18" customHeight="1">
      <c r="A74" s="6"/>
      <c r="B74" s="6"/>
      <c r="C74" s="7"/>
    </row>
    <row r="75" spans="1:3" ht="18" customHeight="1">
      <c r="A75" s="6"/>
      <c r="B75" s="6"/>
      <c r="C75" s="7"/>
    </row>
    <row r="76" spans="1:3" ht="18" customHeight="1">
      <c r="A76" s="6"/>
      <c r="B76" s="6"/>
      <c r="C76" s="7"/>
    </row>
    <row r="77" spans="1:3" ht="18" customHeight="1">
      <c r="A77" s="6"/>
      <c r="B77" s="6"/>
      <c r="C77" s="7"/>
    </row>
    <row r="78" spans="1:3" ht="18" customHeight="1">
      <c r="A78" s="6"/>
      <c r="B78" s="6"/>
      <c r="C78" s="7"/>
    </row>
    <row r="79" spans="1:3" ht="18" customHeight="1">
      <c r="A79" s="6"/>
      <c r="B79" s="6"/>
      <c r="C79" s="7"/>
    </row>
    <row r="80" spans="1:3" ht="18" customHeight="1">
      <c r="A80" s="6"/>
      <c r="B80" s="6"/>
      <c r="C80" s="7"/>
    </row>
    <row r="81" spans="1:3" ht="18" customHeight="1">
      <c r="A81" s="6"/>
      <c r="B81" s="6"/>
      <c r="C81" s="7"/>
    </row>
    <row r="82" spans="1:3" ht="18" customHeight="1">
      <c r="A82" s="6"/>
      <c r="B82" s="6"/>
      <c r="C82" s="7"/>
    </row>
    <row r="83" spans="1:3" ht="18" customHeight="1">
      <c r="A83" s="6"/>
      <c r="B83" s="6"/>
      <c r="C83" s="7"/>
    </row>
    <row r="84" spans="1:3" ht="18" customHeight="1">
      <c r="A84" s="6"/>
      <c r="B84" s="6"/>
      <c r="C84" s="7"/>
    </row>
    <row r="85" spans="1:3" ht="18" customHeight="1">
      <c r="A85" s="6"/>
      <c r="B85" s="6"/>
      <c r="C85" s="7"/>
    </row>
    <row r="86" spans="1:3" ht="18" customHeight="1">
      <c r="A86" s="6"/>
      <c r="B86" s="6"/>
      <c r="C86" s="7"/>
    </row>
    <row r="87" spans="1:3" ht="18" customHeight="1">
      <c r="A87" s="6"/>
      <c r="B87" s="6"/>
      <c r="C87" s="7"/>
    </row>
    <row r="88" spans="1:3" ht="18" customHeight="1">
      <c r="A88" s="6"/>
      <c r="B88" s="6"/>
      <c r="C88" s="7"/>
    </row>
    <row r="89" spans="1:3" ht="18" customHeight="1">
      <c r="A89" s="6"/>
      <c r="B89" s="6"/>
      <c r="C89" s="7"/>
    </row>
    <row r="90" spans="1:3" ht="18" customHeight="1">
      <c r="A90" s="6"/>
      <c r="B90" s="6"/>
      <c r="C90" s="7"/>
    </row>
    <row r="91" spans="1:3" ht="18" customHeight="1">
      <c r="A91" s="6"/>
      <c r="B91" s="6"/>
      <c r="C91" s="7"/>
    </row>
    <row r="92" spans="1:3" ht="18" customHeight="1">
      <c r="A92" s="6"/>
      <c r="B92" s="6"/>
      <c r="C92" s="7"/>
    </row>
    <row r="93" spans="1:3" ht="18" customHeight="1">
      <c r="A93" s="6"/>
      <c r="B93" s="6"/>
      <c r="C93" s="7"/>
    </row>
    <row r="94" spans="1:3" ht="18" customHeight="1">
      <c r="A94" s="6"/>
      <c r="B94" s="6"/>
      <c r="C94" s="7"/>
    </row>
    <row r="95" spans="1:3" ht="18" customHeight="1">
      <c r="A95" s="6"/>
      <c r="B95" s="6"/>
      <c r="C95" s="7"/>
    </row>
    <row r="96" spans="1:3" ht="18" customHeight="1">
      <c r="A96" s="6"/>
      <c r="B96" s="6"/>
      <c r="C96" s="7"/>
    </row>
    <row r="97" spans="1:3" ht="18" customHeight="1">
      <c r="A97" s="6"/>
      <c r="B97" s="6"/>
      <c r="C97" s="7"/>
    </row>
    <row r="98" spans="1:3" ht="18" customHeight="1">
      <c r="A98" s="6"/>
      <c r="B98" s="6"/>
      <c r="C98" s="7"/>
    </row>
    <row r="99" spans="1:3" ht="18" customHeight="1">
      <c r="A99" s="6"/>
      <c r="B99" s="6"/>
      <c r="C99" s="7"/>
    </row>
    <row r="100" spans="1:3" ht="18" customHeight="1">
      <c r="A100" s="6"/>
      <c r="B100" s="6"/>
      <c r="C100" s="7"/>
    </row>
    <row r="101" spans="1:3" ht="18" customHeight="1">
      <c r="A101" s="6"/>
      <c r="B101" s="6"/>
      <c r="C101" s="7"/>
    </row>
    <row r="102" spans="1:3" ht="18" customHeight="1">
      <c r="A102" s="6"/>
      <c r="B102" s="6"/>
      <c r="C102" s="7"/>
    </row>
    <row r="103" spans="1:3" ht="18" customHeight="1">
      <c r="A103" s="6"/>
      <c r="B103" s="6"/>
      <c r="C103" s="7"/>
    </row>
    <row r="104" spans="1:3" ht="18" customHeight="1">
      <c r="A104" s="6"/>
      <c r="B104" s="6"/>
      <c r="C104" s="7"/>
    </row>
    <row r="105" spans="1:3" ht="18" customHeight="1">
      <c r="A105" s="6"/>
      <c r="B105" s="6"/>
      <c r="C105" s="7"/>
    </row>
    <row r="106" spans="1:3" ht="18" customHeight="1">
      <c r="A106" s="6"/>
      <c r="B106" s="6"/>
      <c r="C106" s="7"/>
    </row>
    <row r="107" spans="1:3" ht="18" customHeight="1">
      <c r="A107" s="6"/>
      <c r="B107" s="6"/>
      <c r="C107" s="7"/>
    </row>
    <row r="108" spans="1:3" ht="18" customHeight="1">
      <c r="A108" s="6"/>
      <c r="B108" s="6"/>
      <c r="C108" s="7"/>
    </row>
    <row r="109" spans="1:3" ht="18" customHeight="1">
      <c r="A109" s="6"/>
      <c r="B109" s="6"/>
      <c r="C109" s="7"/>
    </row>
    <row r="110" spans="1:3" ht="18" customHeight="1">
      <c r="A110" s="6"/>
      <c r="B110" s="6"/>
      <c r="C110" s="7"/>
    </row>
    <row r="111" spans="1:3" ht="18" customHeight="1">
      <c r="A111" s="6"/>
      <c r="B111" s="6"/>
      <c r="C111" s="7"/>
    </row>
    <row r="112" spans="1:3" ht="18" customHeight="1">
      <c r="A112" s="6"/>
      <c r="B112" s="6"/>
      <c r="C112" s="7"/>
    </row>
    <row r="113" spans="1:3" ht="18" customHeight="1">
      <c r="A113" s="6"/>
      <c r="B113" s="6"/>
      <c r="C113" s="7"/>
    </row>
    <row r="114" spans="1:3" ht="18" customHeight="1">
      <c r="A114" s="6"/>
      <c r="B114" s="6"/>
      <c r="C114" s="7"/>
    </row>
    <row r="115" spans="1:3" ht="18" customHeight="1">
      <c r="A115" s="6"/>
      <c r="B115" s="6"/>
      <c r="C115" s="7"/>
    </row>
    <row r="116" spans="1:3" ht="18" customHeight="1">
      <c r="A116" s="6"/>
      <c r="B116" s="6"/>
      <c r="C116" s="7"/>
    </row>
    <row r="117" spans="1:3" ht="18" customHeight="1">
      <c r="A117" s="6"/>
      <c r="B117" s="6"/>
      <c r="C117" s="7"/>
    </row>
    <row r="118" spans="1:3" ht="18" customHeight="1">
      <c r="A118" s="6"/>
      <c r="B118" s="6"/>
      <c r="C118" s="7"/>
    </row>
    <row r="119" spans="1:3" ht="18" customHeight="1">
      <c r="A119" s="6"/>
      <c r="B119" s="6"/>
      <c r="C119" s="7"/>
    </row>
    <row r="120" spans="1:3" ht="18" customHeight="1">
      <c r="A120" s="6"/>
      <c r="B120" s="6"/>
      <c r="C120" s="7"/>
    </row>
    <row r="121" spans="1:3" ht="18" customHeight="1">
      <c r="A121" s="6"/>
      <c r="B121" s="6"/>
      <c r="C121" s="7"/>
    </row>
    <row r="122" spans="1:3" ht="18" customHeight="1">
      <c r="A122" s="6"/>
      <c r="B122" s="6"/>
      <c r="C122" s="7"/>
    </row>
    <row r="123" spans="1:3" ht="18" customHeight="1">
      <c r="A123" s="6"/>
      <c r="B123" s="6"/>
      <c r="C123" s="7"/>
    </row>
    <row r="124" spans="1:3" ht="18" customHeight="1">
      <c r="A124" s="6"/>
      <c r="B124" s="6"/>
      <c r="C124" s="7"/>
    </row>
    <row r="125" spans="1:3" ht="18" customHeight="1">
      <c r="A125" s="6"/>
      <c r="B125" s="6"/>
      <c r="C125" s="7"/>
    </row>
    <row r="126" spans="1:3" ht="18" customHeight="1">
      <c r="A126" s="6"/>
      <c r="B126" s="6"/>
      <c r="C126" s="7"/>
    </row>
    <row r="127" spans="1:3" ht="18" customHeight="1">
      <c r="A127" s="6"/>
      <c r="B127" s="6"/>
      <c r="C127" s="7"/>
    </row>
    <row r="128" spans="1:3" ht="18" customHeight="1">
      <c r="A128" s="6"/>
      <c r="B128" s="6"/>
      <c r="C128" s="7"/>
    </row>
    <row r="129" spans="1:3" ht="18" customHeight="1">
      <c r="A129" s="6"/>
      <c r="B129" s="6"/>
      <c r="C129" s="7"/>
    </row>
    <row r="130" spans="1:3" ht="18" customHeight="1">
      <c r="A130" s="6"/>
      <c r="B130" s="6"/>
      <c r="C130" s="7"/>
    </row>
    <row r="131" spans="1:3" ht="18" customHeight="1">
      <c r="A131" s="6"/>
      <c r="B131" s="6"/>
      <c r="C131" s="7"/>
    </row>
    <row r="132" spans="1:3" ht="18" customHeight="1">
      <c r="A132" s="6"/>
      <c r="B132" s="6"/>
      <c r="C132" s="7"/>
    </row>
    <row r="133" spans="1:3" ht="18" customHeight="1">
      <c r="A133" s="6"/>
      <c r="B133" s="6"/>
      <c r="C133" s="7"/>
    </row>
    <row r="134" spans="1:3" ht="18" customHeight="1">
      <c r="A134" s="6"/>
      <c r="B134" s="6"/>
      <c r="C134" s="7"/>
    </row>
    <row r="135" spans="1:3" ht="18" customHeight="1">
      <c r="A135" s="6"/>
      <c r="B135" s="6"/>
      <c r="C135" s="7"/>
    </row>
    <row r="136" spans="1:3" ht="18" customHeight="1">
      <c r="A136" s="6"/>
      <c r="B136" s="6"/>
      <c r="C136" s="7"/>
    </row>
    <row r="137" spans="1:3" ht="18" customHeight="1">
      <c r="A137" s="6"/>
      <c r="B137" s="6"/>
      <c r="C137" s="7"/>
    </row>
    <row r="138" spans="1:3" ht="18" customHeight="1">
      <c r="A138" s="6"/>
      <c r="B138" s="6"/>
      <c r="C138" s="7"/>
    </row>
    <row r="139" spans="1:3" ht="18" customHeight="1">
      <c r="A139" s="6"/>
      <c r="B139" s="6"/>
      <c r="C139" s="7"/>
    </row>
    <row r="140" spans="1:3" ht="18" customHeight="1">
      <c r="A140" s="6"/>
      <c r="B140" s="6"/>
      <c r="C140" s="7"/>
    </row>
    <row r="141" spans="1:3" ht="18" customHeight="1">
      <c r="A141" s="6"/>
      <c r="B141" s="6"/>
      <c r="C141" s="7"/>
    </row>
    <row r="142" spans="1:3" ht="18" customHeight="1">
      <c r="A142" s="6"/>
      <c r="B142" s="6"/>
      <c r="C142" s="7"/>
    </row>
    <row r="143" spans="1:3" ht="18" customHeight="1">
      <c r="A143" s="6"/>
      <c r="B143" s="6"/>
      <c r="C143" s="7"/>
    </row>
    <row r="144" spans="1:3" ht="18" customHeight="1">
      <c r="A144" s="6"/>
      <c r="B144" s="6"/>
      <c r="C144" s="7"/>
    </row>
    <row r="145" spans="1:3" ht="18" customHeight="1">
      <c r="A145" s="6"/>
      <c r="B145" s="6"/>
      <c r="C145" s="7"/>
    </row>
    <row r="146" spans="1:3" ht="18" customHeight="1">
      <c r="A146" s="6"/>
      <c r="B146" s="6"/>
      <c r="C146" s="7"/>
    </row>
    <row r="147" spans="1:3" ht="18" customHeight="1">
      <c r="A147" s="6"/>
      <c r="B147" s="6"/>
      <c r="C147" s="7"/>
    </row>
    <row r="148" spans="1:3" ht="18" customHeight="1">
      <c r="A148" s="6"/>
      <c r="B148" s="6"/>
      <c r="C148" s="7"/>
    </row>
    <row r="149" spans="1:3" ht="18" customHeight="1">
      <c r="A149" s="6"/>
      <c r="B149" s="6"/>
      <c r="C149" s="7"/>
    </row>
    <row r="150" spans="1:3" ht="18" customHeight="1">
      <c r="A150" s="6"/>
      <c r="B150" s="6"/>
      <c r="C150" s="7"/>
    </row>
    <row r="151" spans="1:3" ht="18" customHeight="1">
      <c r="A151" s="6"/>
      <c r="B151" s="6"/>
      <c r="C151" s="7"/>
    </row>
    <row r="152" spans="1:3" ht="18" customHeight="1">
      <c r="A152" s="6"/>
      <c r="B152" s="6"/>
      <c r="C152" s="7"/>
    </row>
    <row r="153" spans="1:3" ht="18" customHeight="1">
      <c r="A153" s="6"/>
      <c r="B153" s="6"/>
      <c r="C153" s="7"/>
    </row>
    <row r="154" spans="1:3" ht="18" customHeight="1">
      <c r="A154" s="6"/>
      <c r="B154" s="6"/>
      <c r="C154" s="7"/>
    </row>
    <row r="155" spans="1:3" ht="18" customHeight="1">
      <c r="A155" s="6"/>
      <c r="B155" s="6"/>
      <c r="C155" s="7"/>
    </row>
    <row r="156" spans="1:3" ht="18" customHeight="1">
      <c r="A156" s="6"/>
      <c r="B156" s="6"/>
      <c r="C156" s="7"/>
    </row>
    <row r="157" spans="1:3" ht="18" customHeight="1">
      <c r="A157" s="6"/>
      <c r="B157" s="6"/>
      <c r="C157" s="7"/>
    </row>
    <row r="158" spans="1:3" ht="18" customHeight="1">
      <c r="A158" s="6"/>
      <c r="B158" s="6"/>
      <c r="C158" s="7"/>
    </row>
    <row r="159" spans="1:3" ht="18" customHeight="1">
      <c r="A159" s="6"/>
      <c r="B159" s="6"/>
      <c r="C159" s="7"/>
    </row>
    <row r="160" spans="1:3" ht="18" customHeight="1">
      <c r="A160" s="6"/>
      <c r="B160" s="6"/>
      <c r="C160" s="7"/>
    </row>
    <row r="161" spans="1:3" ht="18" customHeight="1">
      <c r="A161" s="6"/>
      <c r="B161" s="6"/>
      <c r="C161" s="7"/>
    </row>
    <row r="162" spans="1:3" ht="18" customHeight="1">
      <c r="A162" s="6"/>
      <c r="B162" s="6"/>
      <c r="C162" s="7"/>
    </row>
    <row r="163" spans="1:3" ht="18" customHeight="1">
      <c r="A163" s="6"/>
      <c r="B163" s="6"/>
      <c r="C163" s="7"/>
    </row>
    <row r="164" spans="1:3" ht="18" customHeight="1">
      <c r="A164" s="6"/>
      <c r="B164" s="6"/>
      <c r="C164" s="7"/>
    </row>
    <row r="165" spans="1:3" ht="18" customHeight="1">
      <c r="A165" s="6"/>
      <c r="B165" s="6"/>
      <c r="C165" s="7"/>
    </row>
    <row r="166" spans="1:3" ht="18" customHeight="1">
      <c r="A166" s="6"/>
      <c r="B166" s="6"/>
      <c r="C166" s="7"/>
    </row>
    <row r="167" spans="1:3" ht="18" customHeight="1">
      <c r="A167" s="6"/>
      <c r="B167" s="6"/>
      <c r="C167" s="7"/>
    </row>
    <row r="168" spans="1:3" ht="18" customHeight="1">
      <c r="A168" s="6"/>
      <c r="B168" s="6"/>
      <c r="C168" s="7"/>
    </row>
    <row r="169" spans="1:3" ht="18" customHeight="1">
      <c r="A169" s="6"/>
      <c r="B169" s="6"/>
      <c r="C169" s="7"/>
    </row>
    <row r="170" spans="1:3" ht="18" customHeight="1">
      <c r="A170" s="6"/>
      <c r="B170" s="6"/>
      <c r="C170" s="7"/>
    </row>
    <row r="171" spans="1:3" ht="18" customHeight="1">
      <c r="A171" s="6"/>
      <c r="B171" s="6"/>
      <c r="C171" s="7"/>
    </row>
    <row r="172" spans="1:3" ht="18" customHeight="1">
      <c r="A172" s="6"/>
      <c r="B172" s="6"/>
      <c r="C172" s="7"/>
    </row>
    <row r="173" spans="1:3" ht="18" customHeight="1">
      <c r="A173" s="6"/>
      <c r="B173" s="6"/>
      <c r="C173" s="7"/>
    </row>
    <row r="174" spans="1:3" ht="18" customHeight="1">
      <c r="A174" s="6"/>
      <c r="B174" s="6"/>
      <c r="C174" s="7"/>
    </row>
    <row r="175" spans="1:3" ht="18" customHeight="1">
      <c r="A175" s="6"/>
      <c r="B175" s="6"/>
      <c r="C175" s="7"/>
    </row>
    <row r="176" spans="1:3" ht="18" customHeight="1">
      <c r="A176" s="6"/>
      <c r="B176" s="6"/>
      <c r="C176" s="7"/>
    </row>
    <row r="177" spans="1:3" ht="18" customHeight="1">
      <c r="A177" s="6"/>
      <c r="B177" s="6"/>
      <c r="C177" s="7"/>
    </row>
    <row r="178" spans="1:3" ht="18" customHeight="1">
      <c r="A178" s="6"/>
      <c r="B178" s="6"/>
      <c r="C178" s="7"/>
    </row>
    <row r="179" spans="1:3" ht="18" customHeight="1">
      <c r="A179" s="6"/>
      <c r="B179" s="6"/>
      <c r="C179" s="7"/>
    </row>
    <row r="180" spans="1:3" ht="18" customHeight="1">
      <c r="A180" s="6"/>
      <c r="B180" s="6"/>
      <c r="C180" s="7"/>
    </row>
    <row r="181" spans="1:3" ht="18" customHeight="1">
      <c r="A181" s="6"/>
      <c r="B181" s="6"/>
      <c r="C181" s="7"/>
    </row>
    <row r="182" spans="1:3" ht="18" customHeight="1">
      <c r="A182" s="6"/>
      <c r="B182" s="6"/>
      <c r="C182" s="7"/>
    </row>
    <row r="183" spans="1:3" ht="18" customHeight="1">
      <c r="A183" s="6"/>
      <c r="B183" s="6"/>
      <c r="C183" s="7"/>
    </row>
    <row r="184" spans="1:3" ht="18" customHeight="1">
      <c r="A184" s="6"/>
      <c r="B184" s="6"/>
      <c r="C184" s="7"/>
    </row>
    <row r="185" spans="1:3" ht="18" customHeight="1">
      <c r="A185" s="6"/>
      <c r="B185" s="6"/>
      <c r="C185" s="7"/>
    </row>
    <row r="186" spans="1:3" ht="18" customHeight="1">
      <c r="A186" s="6"/>
      <c r="B186" s="6"/>
      <c r="C186" s="7"/>
    </row>
    <row r="187" spans="1:3" ht="18" customHeight="1">
      <c r="A187" s="6"/>
      <c r="B187" s="6"/>
      <c r="C187" s="7"/>
    </row>
    <row r="188" spans="1:3" ht="18" customHeight="1">
      <c r="A188" s="6"/>
      <c r="B188" s="6"/>
      <c r="C188" s="7"/>
    </row>
    <row r="189" spans="1:3" ht="18" customHeight="1">
      <c r="A189" s="6"/>
      <c r="B189" s="6"/>
      <c r="C189" s="7"/>
    </row>
    <row r="190" spans="1:3" ht="18" customHeight="1">
      <c r="A190" s="6"/>
      <c r="B190" s="6"/>
      <c r="C190" s="7"/>
    </row>
    <row r="191" spans="1:3" ht="18" customHeight="1">
      <c r="A191" s="6"/>
      <c r="B191" s="6"/>
      <c r="C191" s="7"/>
    </row>
    <row r="192" spans="1:3" ht="18" customHeight="1">
      <c r="A192" s="6"/>
      <c r="B192" s="6"/>
      <c r="C192" s="7"/>
    </row>
    <row r="193" spans="1:3" ht="18" customHeight="1">
      <c r="A193" s="6"/>
      <c r="B193" s="6"/>
      <c r="C193" s="7"/>
    </row>
    <row r="194" spans="1:3" ht="18" customHeight="1">
      <c r="A194" s="6"/>
      <c r="B194" s="6"/>
      <c r="C194" s="7"/>
    </row>
    <row r="195" spans="1:3" ht="18" customHeight="1">
      <c r="A195" s="6"/>
      <c r="B195" s="6"/>
      <c r="C195" s="7"/>
    </row>
    <row r="196" spans="1:3" ht="18" customHeight="1">
      <c r="A196" s="6"/>
      <c r="B196" s="6"/>
      <c r="C196" s="7"/>
    </row>
    <row r="197" spans="1:3" ht="18" customHeight="1">
      <c r="A197" s="6"/>
      <c r="B197" s="6"/>
      <c r="C197" s="7"/>
    </row>
    <row r="198" spans="1:3" ht="18" customHeight="1">
      <c r="A198" s="6"/>
      <c r="B198" s="6"/>
      <c r="C198" s="7"/>
    </row>
    <row r="199" spans="1:3" ht="18" customHeight="1">
      <c r="A199" s="6"/>
      <c r="B199" s="6"/>
      <c r="C199" s="7"/>
    </row>
    <row r="200" spans="1:3" ht="18" customHeight="1">
      <c r="A200" s="6"/>
      <c r="B200" s="6"/>
      <c r="C200" s="7"/>
    </row>
    <row r="201" spans="1:3" ht="18" customHeight="1">
      <c r="A201" s="6"/>
      <c r="B201" s="6"/>
      <c r="C201" s="7"/>
    </row>
    <row r="202" spans="1:3" ht="18" customHeight="1">
      <c r="A202" s="6"/>
      <c r="B202" s="6"/>
      <c r="C202" s="7"/>
    </row>
    <row r="203" spans="1:3" ht="18" customHeight="1">
      <c r="A203" s="6"/>
      <c r="B203" s="6"/>
      <c r="C203" s="7"/>
    </row>
    <row r="204" spans="1:3" ht="18" customHeight="1">
      <c r="A204" s="6"/>
      <c r="B204" s="6"/>
      <c r="C204" s="7"/>
    </row>
    <row r="205" spans="1:3" ht="18" customHeight="1">
      <c r="A205" s="6"/>
      <c r="B205" s="6"/>
      <c r="C205" s="7"/>
    </row>
    <row r="206" spans="1:3" ht="18" customHeight="1">
      <c r="A206" s="6"/>
      <c r="B206" s="6"/>
      <c r="C206" s="7"/>
    </row>
    <row r="207" spans="1:3" ht="18" customHeight="1">
      <c r="A207" s="6"/>
      <c r="B207" s="6"/>
      <c r="C207" s="7"/>
    </row>
    <row r="208" spans="1:3" ht="18" customHeight="1">
      <c r="A208" s="6"/>
      <c r="B208" s="6"/>
      <c r="C208" s="7"/>
    </row>
    <row r="209" spans="1:3" ht="18" customHeight="1">
      <c r="A209" s="6"/>
      <c r="B209" s="6"/>
      <c r="C209" s="7"/>
    </row>
    <row r="210" spans="1:3" ht="18" customHeight="1">
      <c r="A210" s="6"/>
      <c r="B210" s="6"/>
      <c r="C210" s="7"/>
    </row>
    <row r="211" spans="1:3" ht="18" customHeight="1">
      <c r="A211" s="6"/>
      <c r="B211" s="6"/>
      <c r="C211" s="7"/>
    </row>
    <row r="212" spans="1:3" ht="18" customHeight="1">
      <c r="A212" s="6"/>
      <c r="B212" s="6"/>
      <c r="C212" s="7"/>
    </row>
    <row r="213" spans="1:3" ht="18" customHeight="1">
      <c r="A213" s="6"/>
      <c r="B213" s="6"/>
      <c r="C213" s="7"/>
    </row>
    <row r="214" spans="1:3" ht="18" customHeight="1">
      <c r="A214" s="6"/>
      <c r="B214" s="6"/>
      <c r="C214" s="7"/>
    </row>
    <row r="215" spans="1:3" ht="18" customHeight="1">
      <c r="A215" s="6"/>
      <c r="B215" s="6"/>
      <c r="C215" s="7"/>
    </row>
    <row r="216" spans="1:3" ht="18" customHeight="1">
      <c r="A216" s="6"/>
      <c r="B216" s="6"/>
      <c r="C216" s="7"/>
    </row>
    <row r="217" spans="1:3" ht="18" customHeight="1">
      <c r="A217" s="6"/>
      <c r="B217" s="6"/>
      <c r="C217" s="7"/>
    </row>
    <row r="218" spans="1:3" ht="18" customHeight="1">
      <c r="A218" s="6"/>
      <c r="B218" s="6"/>
      <c r="C218" s="7"/>
    </row>
    <row r="219" spans="1:3" ht="18" customHeight="1">
      <c r="A219" s="6"/>
      <c r="B219" s="6"/>
      <c r="C219" s="7"/>
    </row>
    <row r="220" spans="1:3" ht="18" customHeight="1">
      <c r="A220" s="6"/>
      <c r="B220" s="6"/>
      <c r="C220" s="7"/>
    </row>
    <row r="221" spans="1:3" ht="18" customHeight="1">
      <c r="A221" s="6"/>
      <c r="B221" s="6"/>
      <c r="C221" s="7"/>
    </row>
    <row r="222" spans="1:3" ht="18" customHeight="1">
      <c r="A222" s="6"/>
      <c r="B222" s="6"/>
      <c r="C222" s="7"/>
    </row>
    <row r="223" spans="1:3" ht="18" customHeight="1">
      <c r="A223" s="6"/>
      <c r="B223" s="6"/>
      <c r="C223" s="7"/>
    </row>
    <row r="224" spans="1:3" ht="18" customHeight="1">
      <c r="A224" s="6"/>
      <c r="B224" s="6"/>
      <c r="C224" s="7"/>
    </row>
    <row r="225" spans="1:3" ht="18" customHeight="1">
      <c r="A225" s="6"/>
      <c r="B225" s="6"/>
      <c r="C225" s="7"/>
    </row>
    <row r="226" spans="1:3" ht="18" customHeight="1">
      <c r="A226" s="6"/>
      <c r="B226" s="6"/>
      <c r="C226" s="7"/>
    </row>
    <row r="227" spans="1:3" ht="18" customHeight="1">
      <c r="A227" s="6"/>
      <c r="B227" s="6"/>
      <c r="C227" s="7"/>
    </row>
    <row r="228" spans="1:3" ht="18" customHeight="1">
      <c r="A228" s="6"/>
      <c r="B228" s="6"/>
      <c r="C228" s="7"/>
    </row>
    <row r="229" spans="1:3" ht="18" customHeight="1">
      <c r="A229" s="6"/>
      <c r="B229" s="6"/>
      <c r="C229" s="7"/>
    </row>
    <row r="230" spans="1:3" ht="18" customHeight="1">
      <c r="A230" s="6"/>
      <c r="B230" s="6"/>
      <c r="C230" s="7"/>
    </row>
    <row r="231" spans="1:3" ht="18" customHeight="1">
      <c r="A231" s="6"/>
      <c r="B231" s="6"/>
      <c r="C231" s="7"/>
    </row>
    <row r="232" spans="1:3" ht="18" customHeight="1">
      <c r="A232" s="6"/>
      <c r="B232" s="6"/>
      <c r="C232" s="7"/>
    </row>
    <row r="233" spans="1:3" ht="18" customHeight="1">
      <c r="A233" s="6"/>
      <c r="B233" s="6"/>
      <c r="C233" s="7"/>
    </row>
    <row r="234" spans="1:3" ht="18" customHeight="1">
      <c r="A234" s="6"/>
      <c r="B234" s="6"/>
      <c r="C234" s="7"/>
    </row>
    <row r="235" spans="1:3" ht="18" customHeight="1">
      <c r="A235" s="6"/>
      <c r="B235" s="6"/>
      <c r="C235" s="7"/>
    </row>
    <row r="236" spans="1:3" ht="18" customHeight="1">
      <c r="A236" s="6"/>
      <c r="B236" s="6"/>
      <c r="C236" s="7"/>
    </row>
    <row r="237" spans="1:3" ht="18" customHeight="1">
      <c r="A237" s="6"/>
      <c r="B237" s="6"/>
      <c r="C237" s="7"/>
    </row>
    <row r="238" spans="1:3" ht="18" customHeight="1">
      <c r="A238" s="6"/>
      <c r="B238" s="6"/>
      <c r="C238" s="7"/>
    </row>
    <row r="239" spans="1:3" ht="18" customHeight="1">
      <c r="A239" s="6"/>
      <c r="B239" s="6"/>
      <c r="C239" s="7"/>
    </row>
    <row r="240" spans="1:3" ht="18" customHeight="1">
      <c r="A240" s="6"/>
      <c r="B240" s="6"/>
      <c r="C240" s="7"/>
    </row>
    <row r="241" spans="1:3" ht="18" customHeight="1">
      <c r="A241" s="6"/>
      <c r="B241" s="6"/>
      <c r="C241" s="7"/>
    </row>
    <row r="242" spans="1:3" ht="18" customHeight="1">
      <c r="A242" s="6"/>
      <c r="B242" s="6"/>
      <c r="C242" s="7"/>
    </row>
    <row r="243" spans="1:3" ht="18" customHeight="1">
      <c r="A243" s="6"/>
      <c r="B243" s="6"/>
      <c r="C243" s="7"/>
    </row>
    <row r="244" spans="1:3" ht="18" customHeight="1">
      <c r="A244" s="6"/>
      <c r="B244" s="6"/>
      <c r="C244" s="7"/>
    </row>
    <row r="245" spans="1:3" ht="18" customHeight="1">
      <c r="A245" s="6"/>
      <c r="B245" s="6"/>
      <c r="C245" s="7"/>
    </row>
    <row r="246" spans="1:3" ht="18" customHeight="1">
      <c r="A246" s="6"/>
      <c r="B246" s="6"/>
      <c r="C246" s="7"/>
    </row>
    <row r="247" spans="1:3" ht="18" customHeight="1">
      <c r="A247" s="6"/>
      <c r="B247" s="6"/>
      <c r="C247" s="7"/>
    </row>
    <row r="248" spans="1:3" ht="18" customHeight="1">
      <c r="A248" s="6"/>
      <c r="B248" s="6"/>
      <c r="C248" s="7"/>
    </row>
    <row r="249" spans="1:3" ht="18" customHeight="1">
      <c r="A249" s="6"/>
      <c r="B249" s="6"/>
      <c r="C249" s="7"/>
    </row>
    <row r="250" spans="1:3" ht="18" customHeight="1">
      <c r="A250" s="6"/>
      <c r="B250" s="6"/>
      <c r="C250" s="7"/>
    </row>
    <row r="251" spans="1:3" ht="18" customHeight="1">
      <c r="A251" s="6"/>
      <c r="B251" s="6"/>
      <c r="C251" s="7"/>
    </row>
    <row r="252" spans="1:3" ht="18" customHeight="1">
      <c r="A252" s="6"/>
      <c r="B252" s="6"/>
      <c r="C252" s="7"/>
    </row>
    <row r="253" spans="1:3" ht="18" customHeight="1">
      <c r="A253" s="6"/>
      <c r="B253" s="6"/>
      <c r="C253" s="7"/>
    </row>
    <row r="254" spans="1:3" ht="18" customHeight="1">
      <c r="A254" s="6"/>
      <c r="B254" s="6"/>
      <c r="C254" s="7"/>
    </row>
    <row r="255" spans="1:3" ht="18" customHeight="1">
      <c r="A255" s="6"/>
      <c r="B255" s="6"/>
      <c r="C255" s="7"/>
    </row>
    <row r="256" spans="1:3" ht="18" customHeight="1">
      <c r="A256" s="6"/>
      <c r="B256" s="6"/>
      <c r="C256" s="7"/>
    </row>
    <row r="257" spans="1:3" ht="18" customHeight="1">
      <c r="A257" s="6"/>
      <c r="B257" s="6"/>
      <c r="C257" s="7"/>
    </row>
    <row r="258" spans="1:3" ht="18" customHeight="1">
      <c r="A258" s="6"/>
      <c r="B258" s="6"/>
      <c r="C258" s="7"/>
    </row>
    <row r="259" spans="1:3" ht="18" customHeight="1">
      <c r="A259" s="6"/>
      <c r="B259" s="6"/>
      <c r="C259" s="7"/>
    </row>
    <row r="260" spans="1:3" ht="18" customHeight="1">
      <c r="A260" s="6"/>
      <c r="B260" s="6"/>
      <c r="C260" s="7"/>
    </row>
    <row r="261" spans="1:3" ht="18" customHeight="1">
      <c r="A261" s="6"/>
      <c r="B261" s="6"/>
      <c r="C261" s="7"/>
    </row>
    <row r="262" spans="1:3" ht="18" customHeight="1">
      <c r="A262" s="6"/>
      <c r="B262" s="6"/>
      <c r="C262" s="7"/>
    </row>
    <row r="263" spans="1:3" ht="18" customHeight="1">
      <c r="A263" s="6"/>
      <c r="B263" s="6"/>
      <c r="C263" s="7"/>
    </row>
    <row r="264" spans="1:3" ht="18" customHeight="1">
      <c r="A264" s="6"/>
      <c r="B264" s="6"/>
      <c r="C264" s="7"/>
    </row>
    <row r="265" spans="1:3" ht="18" customHeight="1">
      <c r="A265" s="6"/>
      <c r="B265" s="6"/>
      <c r="C265" s="7"/>
    </row>
    <row r="266" spans="1:3" ht="18" customHeight="1">
      <c r="A266" s="6"/>
      <c r="B266" s="6"/>
      <c r="C266" s="7"/>
    </row>
    <row r="267" spans="1:3" ht="18" customHeight="1">
      <c r="A267" s="6"/>
      <c r="B267" s="6"/>
      <c r="C267" s="7"/>
    </row>
    <row r="268" spans="1:3" ht="18" customHeight="1">
      <c r="A268" s="6"/>
      <c r="B268" s="6"/>
      <c r="C268" s="7"/>
    </row>
    <row r="269" spans="1:3" ht="18" customHeight="1">
      <c r="A269" s="6"/>
      <c r="B269" s="6"/>
      <c r="C269" s="7"/>
    </row>
    <row r="270" spans="1:3" ht="18" customHeight="1">
      <c r="A270" s="6"/>
      <c r="B270" s="6"/>
      <c r="C270" s="7"/>
    </row>
    <row r="271" spans="1:3" ht="18" customHeight="1">
      <c r="A271" s="6"/>
      <c r="B271" s="6"/>
      <c r="C271" s="7"/>
    </row>
    <row r="272" spans="1:3" ht="18" customHeight="1">
      <c r="A272" s="6"/>
      <c r="B272" s="6"/>
      <c r="C272" s="7"/>
    </row>
    <row r="273" spans="1:3" ht="18" customHeight="1">
      <c r="A273" s="6"/>
      <c r="B273" s="6"/>
      <c r="C273" s="7"/>
    </row>
    <row r="274" spans="1:3" ht="18" customHeight="1">
      <c r="A274" s="6"/>
      <c r="B274" s="6"/>
      <c r="C274" s="7"/>
    </row>
    <row r="275" spans="1:3" ht="18" customHeight="1">
      <c r="A275" s="6"/>
      <c r="B275" s="6"/>
      <c r="C275" s="7"/>
    </row>
    <row r="276" spans="1:3" ht="18" customHeight="1">
      <c r="A276" s="6"/>
      <c r="B276" s="6"/>
      <c r="C276" s="7"/>
    </row>
    <row r="277" spans="1:3" ht="18" customHeight="1">
      <c r="A277" s="6"/>
      <c r="B277" s="6"/>
      <c r="C277" s="7"/>
    </row>
    <row r="278" spans="1:3" ht="18" customHeight="1">
      <c r="A278" s="6"/>
      <c r="B278" s="6"/>
      <c r="C278" s="7"/>
    </row>
    <row r="279" spans="1:3" ht="18" customHeight="1">
      <c r="A279" s="6"/>
      <c r="B279" s="6"/>
      <c r="C279" s="7"/>
    </row>
    <row r="280" spans="1:3" ht="18" customHeight="1">
      <c r="A280" s="6"/>
      <c r="B280" s="6"/>
      <c r="C280" s="7"/>
    </row>
    <row r="281" spans="1:3" ht="18" customHeight="1">
      <c r="A281" s="6"/>
      <c r="B281" s="6"/>
      <c r="C281" s="7"/>
    </row>
    <row r="282" spans="1:3" ht="18" customHeight="1">
      <c r="A282" s="6"/>
      <c r="B282" s="6"/>
      <c r="C282" s="7"/>
    </row>
    <row r="283" spans="1:3" ht="18" customHeight="1">
      <c r="A283" s="6"/>
      <c r="B283" s="6"/>
      <c r="C283" s="7"/>
    </row>
    <row r="284" spans="1:3" ht="18" customHeight="1">
      <c r="A284" s="6"/>
      <c r="B284" s="6"/>
      <c r="C284" s="7"/>
    </row>
    <row r="285" spans="1:3" ht="18" customHeight="1">
      <c r="A285" s="6"/>
      <c r="B285" s="6"/>
      <c r="C285" s="7"/>
    </row>
    <row r="286" spans="1:3" ht="18" customHeight="1">
      <c r="A286" s="6"/>
      <c r="B286" s="6"/>
      <c r="C286" s="7"/>
    </row>
    <row r="287" spans="1:3" ht="18" customHeight="1">
      <c r="A287" s="6"/>
      <c r="B287" s="6"/>
      <c r="C287" s="7"/>
    </row>
    <row r="288" spans="1:3" ht="18" customHeight="1">
      <c r="A288" s="6"/>
      <c r="B288" s="6"/>
      <c r="C288" s="7"/>
    </row>
    <row r="289" spans="1:3" ht="18" customHeight="1">
      <c r="A289" s="6"/>
      <c r="B289" s="6"/>
      <c r="C289" s="7"/>
    </row>
    <row r="290" spans="1:3" ht="18" customHeight="1">
      <c r="A290" s="6"/>
      <c r="B290" s="6"/>
      <c r="C290" s="7"/>
    </row>
    <row r="291" spans="1:3" ht="18" customHeight="1">
      <c r="A291" s="6"/>
      <c r="B291" s="6"/>
      <c r="C291" s="7"/>
    </row>
    <row r="292" spans="1:3" ht="18" customHeight="1">
      <c r="A292" s="6"/>
      <c r="B292" s="6"/>
      <c r="C292" s="7"/>
    </row>
    <row r="293" spans="1:3" ht="18" customHeight="1">
      <c r="A293" s="6"/>
      <c r="B293" s="6"/>
      <c r="C293" s="7"/>
    </row>
    <row r="294" spans="1:3" ht="18" customHeight="1">
      <c r="A294" s="6"/>
      <c r="B294" s="6"/>
      <c r="C294" s="7"/>
    </row>
    <row r="295" spans="1:3" ht="18" customHeight="1">
      <c r="A295" s="6"/>
      <c r="B295" s="6"/>
      <c r="C295" s="7"/>
    </row>
    <row r="296" spans="1:3" ht="18" customHeight="1">
      <c r="A296" s="6"/>
      <c r="B296" s="6"/>
      <c r="C296" s="7"/>
    </row>
    <row r="297" spans="1:3" ht="18" customHeight="1">
      <c r="A297" s="6"/>
      <c r="B297" s="6"/>
      <c r="C297" s="7"/>
    </row>
    <row r="298" spans="1:3" ht="18" customHeight="1">
      <c r="A298" s="6"/>
      <c r="B298" s="6"/>
      <c r="C298" s="7"/>
    </row>
    <row r="299" spans="1:3" ht="18" customHeight="1">
      <c r="A299" s="6"/>
      <c r="B299" s="6"/>
      <c r="C299" s="7"/>
    </row>
    <row r="300" spans="1:3" ht="18" customHeight="1">
      <c r="A300" s="6"/>
      <c r="B300" s="6"/>
      <c r="C300" s="7"/>
    </row>
    <row r="301" spans="1:3" ht="18" customHeight="1">
      <c r="A301" s="6"/>
      <c r="B301" s="6"/>
      <c r="C301" s="7"/>
    </row>
    <row r="302" spans="1:3" ht="18" customHeight="1">
      <c r="A302" s="6"/>
      <c r="B302" s="6"/>
      <c r="C302" s="7"/>
    </row>
    <row r="303" spans="1:3" ht="18" customHeight="1">
      <c r="A303" s="6"/>
      <c r="B303" s="6"/>
      <c r="C303" s="7"/>
    </row>
    <row r="304" spans="1:3" ht="18" customHeight="1">
      <c r="A304" s="6"/>
      <c r="B304" s="6"/>
      <c r="C304" s="7"/>
    </row>
    <row r="305" spans="1:3" ht="18" customHeight="1">
      <c r="A305" s="6"/>
      <c r="B305" s="6"/>
      <c r="C305" s="7"/>
    </row>
    <row r="306" spans="1:3" ht="18" customHeight="1">
      <c r="A306" s="6"/>
      <c r="B306" s="6"/>
      <c r="C306" s="7"/>
    </row>
    <row r="307" spans="1:3" ht="18" customHeight="1">
      <c r="A307" s="6"/>
      <c r="B307" s="6"/>
      <c r="C307" s="7"/>
    </row>
    <row r="308" spans="1:3" ht="18" customHeight="1">
      <c r="A308" s="6"/>
      <c r="B308" s="6"/>
      <c r="C308" s="7"/>
    </row>
    <row r="309" spans="1:3" ht="18" customHeight="1">
      <c r="A309" s="6"/>
      <c r="B309" s="6"/>
      <c r="C309" s="7"/>
    </row>
    <row r="310" spans="1:3" ht="18" customHeight="1">
      <c r="A310" s="6"/>
      <c r="B310" s="6"/>
      <c r="C310" s="7"/>
    </row>
    <row r="311" spans="1:3" ht="18" customHeight="1">
      <c r="A311" s="6"/>
      <c r="B311" s="6"/>
      <c r="C311" s="7"/>
    </row>
    <row r="312" spans="1:3" ht="18" customHeight="1">
      <c r="A312" s="6"/>
      <c r="B312" s="6"/>
      <c r="C312" s="7"/>
    </row>
    <row r="313" spans="1:3" ht="18" customHeight="1">
      <c r="A313" s="6"/>
      <c r="B313" s="6"/>
      <c r="C313" s="7"/>
    </row>
    <row r="314" spans="1:3" ht="18" customHeight="1">
      <c r="A314" s="6"/>
      <c r="B314" s="6"/>
      <c r="C314" s="7"/>
    </row>
    <row r="315" spans="1:3" ht="18" customHeight="1">
      <c r="A315" s="6"/>
      <c r="B315" s="6"/>
      <c r="C315" s="7"/>
    </row>
    <row r="316" spans="1:3" ht="18" customHeight="1">
      <c r="A316" s="6"/>
      <c r="B316" s="6"/>
      <c r="C316" s="7"/>
    </row>
    <row r="317" spans="1:3" ht="18" customHeight="1">
      <c r="A317" s="6"/>
      <c r="B317" s="6"/>
      <c r="C317" s="7"/>
    </row>
    <row r="318" spans="1:3" ht="18" customHeight="1">
      <c r="A318" s="6"/>
      <c r="B318" s="6"/>
      <c r="C318" s="7"/>
    </row>
    <row r="319" spans="1:3" ht="18" customHeight="1">
      <c r="A319" s="6"/>
      <c r="B319" s="6"/>
      <c r="C319" s="7"/>
    </row>
    <row r="320" spans="1:3" ht="18" customHeight="1">
      <c r="A320" s="6"/>
      <c r="B320" s="6"/>
      <c r="C320" s="7"/>
    </row>
    <row r="321" spans="1:3" ht="18" customHeight="1">
      <c r="A321" s="6"/>
      <c r="B321" s="6"/>
      <c r="C321" s="7"/>
    </row>
    <row r="322" spans="1:3" ht="18" customHeight="1">
      <c r="A322" s="6"/>
      <c r="B322" s="6"/>
      <c r="C322" s="7"/>
    </row>
    <row r="323" spans="1:3" ht="18" customHeight="1">
      <c r="A323" s="6"/>
      <c r="B323" s="6"/>
      <c r="C323" s="7"/>
    </row>
    <row r="324" spans="1:3" ht="18" customHeight="1">
      <c r="A324" s="6"/>
      <c r="B324" s="6"/>
      <c r="C324" s="7"/>
    </row>
    <row r="325" spans="1:3" ht="18" customHeight="1">
      <c r="A325" s="6"/>
      <c r="B325" s="6"/>
      <c r="C325" s="7"/>
    </row>
    <row r="326" spans="1:3" ht="18" customHeight="1">
      <c r="A326" s="6"/>
      <c r="B326" s="6"/>
      <c r="C326" s="7"/>
    </row>
    <row r="327" spans="1:3" ht="18" customHeight="1">
      <c r="A327" s="6"/>
      <c r="B327" s="6"/>
      <c r="C327" s="7"/>
    </row>
    <row r="328" spans="1:3" ht="18" customHeight="1">
      <c r="A328" s="6"/>
      <c r="B328" s="6"/>
      <c r="C328" s="7"/>
    </row>
    <row r="329" spans="1:3" ht="18" customHeight="1">
      <c r="A329" s="6"/>
      <c r="B329" s="6"/>
      <c r="C329" s="7"/>
    </row>
    <row r="330" spans="1:3" ht="18" customHeight="1">
      <c r="A330" s="6"/>
      <c r="B330" s="6"/>
      <c r="C330" s="7"/>
    </row>
    <row r="331" spans="1:3" ht="18" customHeight="1">
      <c r="A331" s="6"/>
      <c r="B331" s="6"/>
      <c r="C331" s="7"/>
    </row>
    <row r="332" spans="1:3" ht="18" customHeight="1">
      <c r="A332" s="6"/>
      <c r="B332" s="6"/>
      <c r="C332" s="7"/>
    </row>
    <row r="333" spans="1:3" ht="18" customHeight="1">
      <c r="A333" s="6"/>
      <c r="B333" s="6"/>
      <c r="C333" s="7"/>
    </row>
    <row r="334" spans="1:3" ht="18" customHeight="1">
      <c r="A334" s="6"/>
      <c r="B334" s="6"/>
      <c r="C334" s="7"/>
    </row>
    <row r="335" spans="1:3" ht="18" customHeight="1">
      <c r="A335" s="6"/>
      <c r="B335" s="6"/>
      <c r="C335" s="7"/>
    </row>
    <row r="336" spans="1:3" ht="18" customHeight="1">
      <c r="A336" s="6"/>
      <c r="B336" s="6"/>
      <c r="C336" s="7"/>
    </row>
    <row r="337" spans="1:3" ht="18" customHeight="1">
      <c r="A337" s="6"/>
      <c r="B337" s="6"/>
      <c r="C337" s="7"/>
    </row>
    <row r="338" spans="1:3" ht="18" customHeight="1">
      <c r="A338" s="6"/>
      <c r="B338" s="6"/>
      <c r="C338" s="7"/>
    </row>
    <row r="339" spans="1:3" ht="18" customHeight="1">
      <c r="A339" s="6"/>
      <c r="B339" s="6"/>
      <c r="C339" s="7"/>
    </row>
    <row r="340" spans="1:3" ht="18" customHeight="1">
      <c r="A340" s="6"/>
      <c r="B340" s="6"/>
      <c r="C340" s="7"/>
    </row>
    <row r="341" spans="1:3" ht="18" customHeight="1">
      <c r="A341" s="6"/>
      <c r="B341" s="6"/>
      <c r="C341" s="7"/>
    </row>
    <row r="342" spans="1:3" ht="18" customHeight="1">
      <c r="A342" s="6"/>
      <c r="B342" s="6"/>
      <c r="C342" s="7"/>
    </row>
    <row r="343" spans="1:3" ht="18" customHeight="1">
      <c r="A343" s="6"/>
      <c r="B343" s="6"/>
      <c r="C343" s="7"/>
    </row>
    <row r="344" spans="1:3" ht="18" customHeight="1">
      <c r="A344" s="6"/>
      <c r="B344" s="6"/>
      <c r="C344" s="7"/>
    </row>
    <row r="345" spans="1:3" ht="18" customHeight="1">
      <c r="A345" s="6"/>
      <c r="B345" s="6"/>
      <c r="C345" s="7"/>
    </row>
    <row r="346" spans="1:3" ht="18" customHeight="1">
      <c r="A346" s="6"/>
      <c r="B346" s="6"/>
      <c r="C346" s="7"/>
    </row>
    <row r="347" spans="1:3" ht="18" customHeight="1">
      <c r="A347" s="6"/>
      <c r="B347" s="6"/>
      <c r="C347" s="7"/>
    </row>
    <row r="348" spans="1:3" ht="18" customHeight="1">
      <c r="A348" s="6"/>
      <c r="B348" s="6"/>
      <c r="C348" s="7"/>
    </row>
    <row r="349" spans="1:3" ht="18" customHeight="1">
      <c r="A349" s="6"/>
      <c r="B349" s="6"/>
      <c r="C349" s="7"/>
    </row>
    <row r="350" spans="1:3" ht="18" customHeight="1">
      <c r="A350" s="6"/>
      <c r="B350" s="6"/>
      <c r="C350" s="7"/>
    </row>
    <row r="351" spans="1:3" ht="18" customHeight="1">
      <c r="A351" s="6"/>
      <c r="B351" s="6"/>
      <c r="C351" s="7"/>
    </row>
    <row r="352" spans="1:3" ht="18" customHeight="1">
      <c r="A352" s="6"/>
      <c r="B352" s="6"/>
      <c r="C352" s="7"/>
    </row>
    <row r="353" spans="1:3" ht="18" customHeight="1">
      <c r="A353" s="6"/>
      <c r="B353" s="6"/>
      <c r="C353" s="7"/>
    </row>
    <row r="354" spans="1:3" ht="18" customHeight="1">
      <c r="A354" s="6"/>
      <c r="B354" s="6"/>
      <c r="C354" s="7"/>
    </row>
    <row r="355" spans="1:3" ht="18" customHeight="1">
      <c r="A355" s="6"/>
      <c r="B355" s="6"/>
      <c r="C355" s="7"/>
    </row>
    <row r="356" spans="1:3" ht="18" customHeight="1">
      <c r="A356" s="6"/>
      <c r="B356" s="6"/>
      <c r="C356" s="7"/>
    </row>
    <row r="357" spans="1:3" ht="18" customHeight="1">
      <c r="A357" s="6"/>
      <c r="B357" s="6"/>
      <c r="C357" s="7"/>
    </row>
    <row r="358" spans="1:3" ht="18" customHeight="1">
      <c r="A358" s="6"/>
      <c r="B358" s="6"/>
      <c r="C358" s="7"/>
    </row>
    <row r="359" spans="1:3" ht="18" customHeight="1">
      <c r="A359" s="6"/>
      <c r="B359" s="6"/>
      <c r="C359" s="7"/>
    </row>
    <row r="360" spans="1:3" ht="18" customHeight="1">
      <c r="A360" s="6"/>
      <c r="B360" s="6"/>
      <c r="C360" s="7"/>
    </row>
    <row r="361" spans="1:3" ht="18" customHeight="1">
      <c r="A361" s="6"/>
      <c r="B361" s="6"/>
      <c r="C361" s="7"/>
    </row>
    <row r="362" spans="1:3" ht="18" customHeight="1">
      <c r="A362" s="6"/>
      <c r="B362" s="6"/>
      <c r="C362" s="7"/>
    </row>
    <row r="363" spans="1:3" ht="18" customHeight="1">
      <c r="A363" s="6"/>
      <c r="B363" s="6"/>
      <c r="C363" s="7"/>
    </row>
    <row r="364" spans="1:3" ht="18" customHeight="1">
      <c r="A364" s="6"/>
      <c r="B364" s="6"/>
      <c r="C364" s="7"/>
    </row>
    <row r="365" spans="1:3" ht="18" customHeight="1">
      <c r="A365" s="6"/>
      <c r="B365" s="6"/>
      <c r="C365" s="7"/>
    </row>
    <row r="366" spans="1:3" ht="18" customHeight="1">
      <c r="A366" s="6"/>
      <c r="B366" s="6"/>
      <c r="C366" s="7"/>
    </row>
    <row r="367" spans="1:3" ht="18" customHeight="1">
      <c r="A367" s="6"/>
      <c r="B367" s="6"/>
      <c r="C367" s="7"/>
    </row>
    <row r="368" spans="1:3" ht="18" customHeight="1">
      <c r="A368" s="6"/>
      <c r="B368" s="6"/>
      <c r="C368" s="7"/>
    </row>
    <row r="369" spans="1:3" ht="18" customHeight="1">
      <c r="A369" s="6"/>
      <c r="B369" s="6"/>
      <c r="C369" s="7"/>
    </row>
    <row r="370" spans="1:3" ht="18" customHeight="1">
      <c r="A370" s="6"/>
      <c r="B370" s="6"/>
      <c r="C370" s="7"/>
    </row>
    <row r="371" spans="1:3" ht="18" customHeight="1">
      <c r="A371" s="6"/>
      <c r="B371" s="6"/>
      <c r="C371" s="7"/>
    </row>
    <row r="372" spans="1:3" ht="18" customHeight="1">
      <c r="A372" s="6"/>
      <c r="B372" s="6"/>
      <c r="C372" s="7"/>
    </row>
    <row r="373" spans="1:3" ht="18" customHeight="1">
      <c r="A373" s="6"/>
      <c r="B373" s="6"/>
      <c r="C373" s="7"/>
    </row>
    <row r="374" spans="1:3" ht="18" customHeight="1">
      <c r="A374" s="6"/>
      <c r="B374" s="6"/>
      <c r="C374" s="7"/>
    </row>
    <row r="375" spans="1:3" ht="18" customHeight="1">
      <c r="A375" s="6"/>
      <c r="B375" s="6"/>
      <c r="C375" s="7"/>
    </row>
    <row r="376" spans="1:3" ht="18" customHeight="1">
      <c r="A376" s="6"/>
      <c r="B376" s="6"/>
      <c r="C376" s="7"/>
    </row>
    <row r="377" spans="1:3" ht="18" customHeight="1">
      <c r="A377" s="6"/>
      <c r="B377" s="6"/>
      <c r="C377" s="7"/>
    </row>
    <row r="378" spans="1:3" ht="18" customHeight="1">
      <c r="A378" s="6"/>
      <c r="B378" s="6"/>
      <c r="C378" s="7"/>
    </row>
    <row r="379" spans="1:3" ht="18" customHeight="1">
      <c r="A379" s="6"/>
      <c r="B379" s="6"/>
      <c r="C379" s="7"/>
    </row>
    <row r="380" spans="1:3" ht="18" customHeight="1">
      <c r="A380" s="6"/>
      <c r="B380" s="6"/>
      <c r="C380" s="7"/>
    </row>
    <row r="381" spans="1:3" ht="18" customHeight="1">
      <c r="A381" s="6"/>
      <c r="B381" s="6"/>
      <c r="C381" s="7"/>
    </row>
    <row r="382" spans="1:3" ht="18" customHeight="1">
      <c r="A382" s="6"/>
      <c r="B382" s="6"/>
      <c r="C382" s="7"/>
    </row>
    <row r="383" spans="1:3" ht="18" customHeight="1">
      <c r="A383" s="6"/>
      <c r="B383" s="6"/>
      <c r="C383" s="7"/>
    </row>
    <row r="384" spans="1:3" ht="18" customHeight="1">
      <c r="A384" s="6"/>
      <c r="B384" s="6"/>
      <c r="C384" s="7"/>
    </row>
    <row r="385" spans="1:3" ht="18" customHeight="1">
      <c r="A385" s="6"/>
      <c r="B385" s="6"/>
      <c r="C385" s="7"/>
    </row>
    <row r="386" spans="1:3" ht="18" customHeight="1">
      <c r="A386" s="6"/>
      <c r="B386" s="6"/>
      <c r="C386" s="7"/>
    </row>
    <row r="387" spans="1:3" ht="18" customHeight="1">
      <c r="A387" s="6"/>
      <c r="B387" s="6"/>
      <c r="C387" s="7"/>
    </row>
    <row r="388" spans="1:3" ht="18" customHeight="1">
      <c r="A388" s="6"/>
      <c r="B388" s="6"/>
      <c r="C388" s="7"/>
    </row>
    <row r="389" spans="1:3" ht="18" customHeight="1">
      <c r="A389" s="6"/>
      <c r="B389" s="6"/>
      <c r="C389" s="7"/>
    </row>
    <row r="390" spans="1:3" ht="18" customHeight="1">
      <c r="A390" s="6"/>
      <c r="B390" s="6"/>
      <c r="C390" s="7"/>
    </row>
    <row r="391" spans="1:3" ht="18" customHeight="1">
      <c r="A391" s="6"/>
      <c r="B391" s="6"/>
      <c r="C391" s="7"/>
    </row>
    <row r="392" spans="1:3" ht="18" customHeight="1">
      <c r="A392" s="6"/>
      <c r="B392" s="6"/>
      <c r="C392" s="7"/>
    </row>
    <row r="393" spans="1:3" ht="18" customHeight="1">
      <c r="A393" s="6"/>
      <c r="B393" s="6"/>
      <c r="C393" s="7"/>
    </row>
    <row r="394" spans="1:3" ht="18" customHeight="1">
      <c r="A394" s="6"/>
      <c r="B394" s="6"/>
      <c r="C394" s="7"/>
    </row>
    <row r="395" spans="1:3" ht="18" customHeight="1">
      <c r="A395" s="6"/>
      <c r="B395" s="6"/>
      <c r="C395" s="7"/>
    </row>
    <row r="396" spans="1:3" ht="18" customHeight="1">
      <c r="A396" s="6"/>
      <c r="B396" s="6"/>
      <c r="C396" s="7"/>
    </row>
    <row r="397" spans="1:3" ht="18" customHeight="1">
      <c r="A397" s="6"/>
      <c r="B397" s="6"/>
      <c r="C397" s="7"/>
    </row>
    <row r="398" spans="1:3" ht="18" customHeight="1">
      <c r="A398" s="6"/>
      <c r="B398" s="6"/>
      <c r="C398" s="7"/>
    </row>
    <row r="399" spans="1:3" ht="18" customHeight="1">
      <c r="A399" s="6"/>
      <c r="B399" s="6"/>
      <c r="C399" s="7"/>
    </row>
    <row r="400" spans="1:3" ht="18" customHeight="1">
      <c r="A400" s="6"/>
      <c r="B400" s="6"/>
      <c r="C400" s="7"/>
    </row>
    <row r="401" spans="1:3" ht="18" customHeight="1">
      <c r="A401" s="6"/>
      <c r="B401" s="6"/>
      <c r="C401" s="7"/>
    </row>
    <row r="402" spans="1:3" ht="18" customHeight="1">
      <c r="A402" s="6"/>
      <c r="B402" s="6"/>
      <c r="C402" s="7"/>
    </row>
    <row r="403" spans="1:3" ht="18" customHeight="1">
      <c r="A403" s="6"/>
      <c r="B403" s="6"/>
      <c r="C403" s="7"/>
    </row>
    <row r="404" spans="1:3" ht="18" customHeight="1">
      <c r="A404" s="6"/>
      <c r="B404" s="6"/>
      <c r="C404" s="7"/>
    </row>
    <row r="405" spans="1:3" ht="18" customHeight="1">
      <c r="A405" s="6"/>
      <c r="B405" s="6"/>
      <c r="C405" s="7"/>
    </row>
    <row r="406" spans="1:3" ht="18" customHeight="1">
      <c r="A406" s="6"/>
      <c r="B406" s="6"/>
      <c r="C406" s="7"/>
    </row>
    <row r="407" spans="1:3" ht="18" customHeight="1">
      <c r="A407" s="6"/>
      <c r="B407" s="6"/>
      <c r="C407" s="7"/>
    </row>
    <row r="408" spans="1:3" ht="18" customHeight="1">
      <c r="A408" s="6"/>
      <c r="B408" s="6"/>
      <c r="C408" s="7"/>
    </row>
    <row r="409" spans="1:3" ht="18" customHeight="1">
      <c r="A409" s="6"/>
      <c r="B409" s="6"/>
      <c r="C409" s="7"/>
    </row>
    <row r="410" spans="1:3" ht="18" customHeight="1">
      <c r="A410" s="6"/>
      <c r="B410" s="6"/>
      <c r="C410" s="7"/>
    </row>
    <row r="411" spans="1:3" ht="18" customHeight="1">
      <c r="A411" s="6"/>
      <c r="B411" s="6"/>
      <c r="C411" s="7"/>
    </row>
    <row r="412" spans="1:3" ht="18" customHeight="1">
      <c r="A412" s="6"/>
      <c r="B412" s="6"/>
      <c r="C412" s="7"/>
    </row>
    <row r="413" spans="1:3" ht="18" customHeight="1">
      <c r="A413" s="6"/>
      <c r="B413" s="6"/>
      <c r="C413" s="7"/>
    </row>
    <row r="414" spans="1:3" ht="18" customHeight="1">
      <c r="A414" s="6"/>
      <c r="B414" s="6"/>
      <c r="C414" s="7"/>
    </row>
    <row r="415" spans="1:3" ht="18" customHeight="1">
      <c r="A415" s="6"/>
      <c r="B415" s="6"/>
      <c r="C415" s="7"/>
    </row>
    <row r="416" spans="1:3" ht="18" customHeight="1">
      <c r="A416" s="6"/>
      <c r="B416" s="6"/>
      <c r="C416" s="7"/>
    </row>
    <row r="417" spans="1:3" ht="18" customHeight="1">
      <c r="A417" s="6"/>
      <c r="B417" s="6"/>
      <c r="C417" s="7"/>
    </row>
    <row r="418" spans="1:3" ht="18" customHeight="1">
      <c r="A418" s="6"/>
      <c r="B418" s="6"/>
      <c r="C418" s="7"/>
    </row>
    <row r="419" spans="1:3" ht="18" customHeight="1">
      <c r="A419" s="6"/>
      <c r="B419" s="6"/>
      <c r="C419" s="7"/>
    </row>
    <row r="420" spans="1:3" ht="18" customHeight="1">
      <c r="A420" s="6"/>
      <c r="B420" s="6"/>
      <c r="C420" s="7"/>
    </row>
    <row r="421" spans="1:3" ht="18" customHeight="1">
      <c r="A421" s="6"/>
      <c r="B421" s="6"/>
      <c r="C421" s="7"/>
    </row>
    <row r="422" spans="1:3" ht="18" customHeight="1">
      <c r="A422" s="6"/>
      <c r="B422" s="6"/>
      <c r="C422" s="7"/>
    </row>
    <row r="423" spans="1:3" ht="18" customHeight="1">
      <c r="A423" s="6"/>
      <c r="B423" s="6"/>
      <c r="C423" s="7"/>
    </row>
    <row r="424" spans="1:3" ht="18" customHeight="1">
      <c r="A424" s="6"/>
      <c r="B424" s="6"/>
      <c r="C424" s="7"/>
    </row>
    <row r="425" spans="1:3" ht="18" customHeight="1">
      <c r="A425" s="6"/>
      <c r="B425" s="6"/>
      <c r="C425" s="7"/>
    </row>
    <row r="426" spans="1:3" ht="18" customHeight="1">
      <c r="A426" s="6"/>
      <c r="B426" s="6"/>
      <c r="C426" s="7"/>
    </row>
    <row r="427" spans="1:3" ht="18" customHeight="1">
      <c r="A427" s="6"/>
      <c r="B427" s="6"/>
      <c r="C427" s="7"/>
    </row>
    <row r="428" spans="1:3" ht="18" customHeight="1">
      <c r="A428" s="6"/>
      <c r="B428" s="6"/>
      <c r="C428" s="7"/>
    </row>
    <row r="429" spans="1:3" ht="18" customHeight="1">
      <c r="A429" s="6"/>
      <c r="B429" s="6"/>
      <c r="C429" s="7"/>
    </row>
    <row r="430" spans="1:3" ht="18" customHeight="1">
      <c r="A430" s="6"/>
      <c r="B430" s="6"/>
      <c r="C430" s="7"/>
    </row>
    <row r="431" spans="1:3" ht="18" customHeight="1">
      <c r="A431" s="6"/>
      <c r="B431" s="6"/>
      <c r="C431" s="7"/>
    </row>
    <row r="432" spans="1:3" ht="18" customHeight="1">
      <c r="A432" s="6"/>
      <c r="B432" s="6"/>
      <c r="C432" s="7"/>
    </row>
    <row r="433" spans="1:3" ht="18" customHeight="1">
      <c r="A433" s="6"/>
      <c r="B433" s="6"/>
      <c r="C433" s="7"/>
    </row>
    <row r="434" spans="1:3" ht="18" customHeight="1">
      <c r="A434" s="6"/>
      <c r="B434" s="6"/>
      <c r="C434" s="7"/>
    </row>
    <row r="435" spans="1:3" ht="18" customHeight="1">
      <c r="A435" s="6"/>
      <c r="B435" s="6"/>
      <c r="C435" s="7"/>
    </row>
    <row r="436" spans="1:3" ht="18" customHeight="1">
      <c r="A436" s="6"/>
      <c r="B436" s="6"/>
      <c r="C436" s="7"/>
    </row>
    <row r="437" spans="1:3" ht="18" customHeight="1">
      <c r="A437" s="6"/>
      <c r="B437" s="6"/>
      <c r="C437" s="7"/>
    </row>
    <row r="438" spans="1:3" ht="18" customHeight="1">
      <c r="A438" s="6"/>
      <c r="B438" s="6"/>
      <c r="C438" s="7"/>
    </row>
    <row r="439" spans="1:3" ht="18" customHeight="1">
      <c r="A439" s="6"/>
      <c r="B439" s="6"/>
      <c r="C439" s="7"/>
    </row>
    <row r="440" spans="1:3" ht="18" customHeight="1">
      <c r="A440" s="6"/>
      <c r="B440" s="6"/>
      <c r="C440" s="7"/>
    </row>
    <row r="441" spans="1:3" ht="18" customHeight="1">
      <c r="A441" s="6"/>
      <c r="B441" s="6"/>
      <c r="C441" s="7"/>
    </row>
    <row r="442" spans="1:3" ht="18" customHeight="1">
      <c r="A442" s="6"/>
      <c r="B442" s="6"/>
      <c r="C442" s="7"/>
    </row>
    <row r="443" spans="1:3" ht="18" customHeight="1">
      <c r="A443" s="6"/>
      <c r="B443" s="6"/>
      <c r="C443" s="7"/>
    </row>
    <row r="444" spans="1:3" ht="18" customHeight="1">
      <c r="A444" s="6"/>
      <c r="B444" s="6"/>
      <c r="C444" s="7"/>
    </row>
    <row r="445" spans="1:3" ht="18" customHeight="1">
      <c r="A445" s="6"/>
      <c r="B445" s="6"/>
      <c r="C445" s="7"/>
    </row>
    <row r="446" spans="1:3" ht="18" customHeight="1">
      <c r="A446" s="6"/>
      <c r="B446" s="6"/>
      <c r="C446" s="7"/>
    </row>
    <row r="447" spans="1:3" ht="18" customHeight="1">
      <c r="A447" s="6"/>
      <c r="B447" s="6"/>
      <c r="C447" s="7"/>
    </row>
    <row r="448" spans="1:3" ht="18" customHeight="1">
      <c r="A448" s="6"/>
      <c r="B448" s="6"/>
      <c r="C448" s="7"/>
    </row>
    <row r="449" spans="1:3" ht="18" customHeight="1">
      <c r="A449" s="6"/>
      <c r="B449" s="6"/>
      <c r="C449" s="7"/>
    </row>
    <row r="450" spans="1:3" ht="18" customHeight="1">
      <c r="A450" s="6"/>
      <c r="B450" s="6"/>
      <c r="C450" s="7"/>
    </row>
    <row r="451" spans="1:3" ht="18" customHeight="1">
      <c r="A451" s="6"/>
      <c r="B451" s="6"/>
      <c r="C451" s="7"/>
    </row>
    <row r="452" spans="1:3" ht="18" customHeight="1">
      <c r="A452" s="6"/>
      <c r="B452" s="6"/>
      <c r="C452" s="7"/>
    </row>
    <row r="453" spans="1:3" ht="18" customHeight="1">
      <c r="A453" s="6"/>
      <c r="B453" s="6"/>
      <c r="C453" s="7"/>
    </row>
    <row r="454" spans="1:3" ht="18" customHeight="1">
      <c r="A454" s="6"/>
      <c r="B454" s="6"/>
      <c r="C454" s="7"/>
    </row>
    <row r="455" spans="1:3" ht="18" customHeight="1">
      <c r="A455" s="6"/>
      <c r="B455" s="6"/>
      <c r="C455" s="7"/>
    </row>
    <row r="456" spans="1:3" ht="18" customHeight="1">
      <c r="A456" s="6"/>
      <c r="B456" s="6"/>
      <c r="C456" s="7"/>
    </row>
    <row r="457" spans="1:3" ht="18" customHeight="1">
      <c r="A457" s="6"/>
      <c r="B457" s="6"/>
      <c r="C457" s="7"/>
    </row>
    <row r="458" spans="1:3" ht="18" customHeight="1">
      <c r="A458" s="6"/>
      <c r="B458" s="6"/>
      <c r="C458" s="7"/>
    </row>
    <row r="459" spans="1:3" ht="18" customHeight="1">
      <c r="A459" s="6"/>
      <c r="B459" s="6"/>
      <c r="C459" s="7"/>
    </row>
    <row r="460" spans="1:3" ht="18" customHeight="1">
      <c r="A460" s="6"/>
      <c r="B460" s="6"/>
      <c r="C460" s="7"/>
    </row>
    <row r="461" spans="1:3" ht="18" customHeight="1">
      <c r="A461" s="6"/>
      <c r="B461" s="6"/>
      <c r="C461" s="7"/>
    </row>
    <row r="462" spans="1:3" ht="18" customHeight="1">
      <c r="A462" s="6"/>
      <c r="B462" s="6"/>
      <c r="C462" s="7"/>
    </row>
    <row r="463" spans="1:3" ht="18" customHeight="1">
      <c r="A463" s="6"/>
      <c r="B463" s="6"/>
      <c r="C463" s="7"/>
    </row>
    <row r="464" spans="1:3" ht="18" customHeight="1">
      <c r="A464" s="6"/>
      <c r="B464" s="6"/>
      <c r="C464" s="7"/>
    </row>
    <row r="465" spans="1:3" ht="18" customHeight="1">
      <c r="A465" s="6"/>
      <c r="B465" s="6"/>
      <c r="C465" s="7"/>
    </row>
    <row r="466" spans="1:3" ht="18" customHeight="1">
      <c r="A466" s="6"/>
      <c r="B466" s="6"/>
      <c r="C466" s="7"/>
    </row>
    <row r="467" spans="1:3" ht="18" customHeight="1">
      <c r="A467" s="6"/>
      <c r="B467" s="6"/>
      <c r="C467" s="7"/>
    </row>
    <row r="468" spans="1:3" ht="18" customHeight="1">
      <c r="A468" s="6"/>
      <c r="B468" s="6"/>
      <c r="C468" s="7"/>
    </row>
    <row r="469" spans="1:3" ht="18" customHeight="1">
      <c r="A469" s="6"/>
      <c r="B469" s="6"/>
      <c r="C469" s="7"/>
    </row>
    <row r="470" spans="1:3" ht="18" customHeight="1">
      <c r="A470" s="6"/>
      <c r="B470" s="6"/>
      <c r="C470" s="7"/>
    </row>
    <row r="471" spans="1:3" ht="18" customHeight="1">
      <c r="A471" s="6"/>
      <c r="B471" s="6"/>
      <c r="C471" s="7"/>
    </row>
    <row r="472" spans="1:3" ht="18" customHeight="1">
      <c r="A472" s="6"/>
      <c r="B472" s="6"/>
      <c r="C472" s="7"/>
    </row>
    <row r="473" spans="1:3" ht="18" customHeight="1">
      <c r="A473" s="6"/>
      <c r="B473" s="6"/>
      <c r="C473" s="7"/>
    </row>
    <row r="474" spans="1:3" ht="18" customHeight="1">
      <c r="A474" s="6"/>
      <c r="B474" s="6"/>
      <c r="C474" s="7"/>
    </row>
    <row r="475" spans="1:3" ht="18" customHeight="1">
      <c r="A475" s="6"/>
      <c r="B475" s="6"/>
      <c r="C475" s="7"/>
    </row>
    <row r="476" spans="1:3" ht="18" customHeight="1">
      <c r="A476" s="6"/>
      <c r="B476" s="6"/>
      <c r="C476" s="7"/>
    </row>
    <row r="477" spans="1:3" ht="18" customHeight="1">
      <c r="A477" s="6"/>
      <c r="B477" s="6"/>
      <c r="C477" s="7"/>
    </row>
    <row r="478" spans="1:3" ht="18" customHeight="1">
      <c r="A478" s="6"/>
      <c r="B478" s="6"/>
      <c r="C478" s="7"/>
    </row>
    <row r="479" spans="1:3" ht="18" customHeight="1">
      <c r="A479" s="6"/>
      <c r="B479" s="6"/>
      <c r="C479" s="7"/>
    </row>
    <row r="480" spans="1:3" ht="18" customHeight="1">
      <c r="A480" s="6"/>
      <c r="B480" s="6"/>
      <c r="C480" s="7"/>
    </row>
    <row r="481" spans="1:3" ht="18" customHeight="1">
      <c r="A481" s="6"/>
      <c r="B481" s="6"/>
      <c r="C481" s="7"/>
    </row>
    <row r="482" spans="1:3" ht="18" customHeight="1">
      <c r="A482" s="6"/>
      <c r="B482" s="6"/>
      <c r="C482" s="7"/>
    </row>
    <row r="483" spans="1:3" ht="18" customHeight="1">
      <c r="A483" s="6"/>
      <c r="B483" s="6"/>
      <c r="C483" s="7"/>
    </row>
    <row r="484" spans="1:3" ht="18" customHeight="1">
      <c r="A484" s="6"/>
      <c r="B484" s="6"/>
      <c r="C484" s="7"/>
    </row>
    <row r="485" spans="1:3" ht="18" customHeight="1">
      <c r="A485" s="6"/>
      <c r="B485" s="6"/>
      <c r="C485" s="7"/>
    </row>
    <row r="486" spans="1:3" ht="18" customHeight="1">
      <c r="A486" s="6"/>
      <c r="B486" s="6"/>
      <c r="C486" s="7"/>
    </row>
    <row r="487" spans="1:3" ht="18" customHeight="1">
      <c r="A487" s="6"/>
      <c r="B487" s="6"/>
      <c r="C487" s="7"/>
    </row>
    <row r="488" spans="1:3" ht="18" customHeight="1">
      <c r="A488" s="6"/>
      <c r="B488" s="6"/>
      <c r="C488" s="7"/>
    </row>
    <row r="489" spans="1:3" ht="18" customHeight="1">
      <c r="A489" s="6"/>
      <c r="B489" s="6"/>
      <c r="C489" s="7"/>
    </row>
    <row r="490" spans="1:3" ht="18" customHeight="1">
      <c r="A490" s="6"/>
      <c r="B490" s="6"/>
      <c r="C490" s="7"/>
    </row>
    <row r="491" spans="1:3" ht="18" customHeight="1">
      <c r="A491" s="6"/>
      <c r="B491" s="6"/>
      <c r="C491" s="7"/>
    </row>
    <row r="492" spans="1:3" ht="18" customHeight="1">
      <c r="A492" s="6"/>
      <c r="B492" s="6"/>
      <c r="C492" s="7"/>
    </row>
    <row r="493" spans="1:3" ht="18" customHeight="1">
      <c r="A493" s="6"/>
      <c r="B493" s="6"/>
      <c r="C493" s="6"/>
    </row>
    <row r="494" spans="1:3" ht="18" customHeight="1">
      <c r="A494" s="6"/>
      <c r="B494" s="6"/>
      <c r="C494" s="6"/>
    </row>
    <row r="495" spans="1:3" ht="18" customHeight="1">
      <c r="A495" s="6"/>
      <c r="B495" s="6"/>
      <c r="C495" s="6"/>
    </row>
    <row r="496" spans="1:3" ht="18" customHeight="1">
      <c r="A496" s="6"/>
      <c r="B496" s="6"/>
      <c r="C496" s="6"/>
    </row>
    <row r="497" spans="1:3" ht="18" customHeight="1">
      <c r="A497" s="6"/>
      <c r="B497" s="6"/>
      <c r="C497" s="6"/>
    </row>
    <row r="498" spans="1:3" ht="18" customHeight="1">
      <c r="A498" s="6"/>
      <c r="B498" s="6"/>
      <c r="C498" s="6"/>
    </row>
    <row r="499" spans="1:3" ht="18" customHeight="1">
      <c r="A499" s="6"/>
      <c r="B499" s="6"/>
      <c r="C499" s="6"/>
    </row>
    <row r="500" spans="1:3" ht="18" customHeight="1">
      <c r="A500" s="6"/>
      <c r="B500" s="6"/>
      <c r="C500" s="6"/>
    </row>
    <row r="501" spans="1:3" ht="18" customHeight="1">
      <c r="A501" s="6"/>
      <c r="B501" s="6"/>
      <c r="C501" s="6"/>
    </row>
    <row r="502" spans="1:3" ht="18" customHeight="1">
      <c r="A502" s="6"/>
      <c r="B502" s="6"/>
      <c r="C502" s="6"/>
    </row>
    <row r="503" spans="1:3" ht="18" customHeight="1">
      <c r="A503" s="6"/>
      <c r="B503" s="6"/>
      <c r="C503" s="6"/>
    </row>
    <row r="504" spans="1:3" ht="18" customHeight="1">
      <c r="A504" s="6"/>
      <c r="B504" s="6"/>
      <c r="C504" s="6"/>
    </row>
    <row r="505" spans="1:3" ht="18" customHeight="1">
      <c r="A505" s="6"/>
      <c r="B505" s="6"/>
      <c r="C505" s="6"/>
    </row>
    <row r="506" spans="1:3" ht="18" customHeight="1">
      <c r="A506" s="6"/>
      <c r="B506" s="6"/>
      <c r="C506" s="6"/>
    </row>
    <row r="507" spans="1:3" ht="18" customHeight="1">
      <c r="A507" s="6"/>
      <c r="B507" s="6"/>
      <c r="C507" s="6"/>
    </row>
    <row r="508" spans="1:3" ht="18" customHeight="1">
      <c r="A508" s="6"/>
      <c r="B508" s="6"/>
      <c r="C508" s="6"/>
    </row>
    <row r="509" spans="1:3" ht="18" customHeight="1">
      <c r="A509" s="6"/>
      <c r="B509" s="6"/>
      <c r="C509" s="6"/>
    </row>
    <row r="510" spans="1:3" ht="18" customHeight="1">
      <c r="A510" s="6"/>
      <c r="B510" s="6"/>
      <c r="C510" s="6"/>
    </row>
    <row r="511" spans="1:3" ht="18" customHeight="1">
      <c r="A511" s="6"/>
      <c r="B511" s="6"/>
      <c r="C511" s="6"/>
    </row>
    <row r="512" spans="1:3" ht="18" customHeight="1">
      <c r="A512" s="6"/>
      <c r="B512" s="6"/>
      <c r="C512" s="6"/>
    </row>
    <row r="513" spans="1:3" ht="18" customHeight="1">
      <c r="A513" s="6"/>
      <c r="B513" s="6"/>
      <c r="C513" s="6"/>
    </row>
    <row r="514" spans="1:3" ht="18" customHeight="1">
      <c r="A514" s="6"/>
      <c r="B514" s="6"/>
      <c r="C514" s="6"/>
    </row>
    <row r="515" spans="1:3" ht="18" customHeight="1">
      <c r="A515" s="6"/>
      <c r="B515" s="6"/>
      <c r="C515" s="6"/>
    </row>
    <row r="516" spans="1:3" ht="18" customHeight="1">
      <c r="A516" s="6"/>
      <c r="B516" s="6"/>
      <c r="C516" s="6"/>
    </row>
    <row r="517" spans="1:3" ht="18" customHeight="1">
      <c r="A517" s="6"/>
      <c r="B517" s="6"/>
      <c r="C517" s="6"/>
    </row>
    <row r="518" spans="1:3" ht="18" customHeight="1">
      <c r="A518" s="6"/>
      <c r="B518" s="6"/>
      <c r="C518" s="6"/>
    </row>
    <row r="519" spans="1:3" ht="18" customHeight="1">
      <c r="A519" s="6"/>
      <c r="B519" s="6"/>
      <c r="C519" s="6"/>
    </row>
    <row r="520" spans="1:3" ht="18" customHeight="1">
      <c r="A520" s="6"/>
      <c r="B520" s="6"/>
      <c r="C520" s="6"/>
    </row>
    <row r="521" spans="1:3" ht="18" customHeight="1">
      <c r="A521" s="6"/>
      <c r="B521" s="6"/>
      <c r="C521" s="6"/>
    </row>
    <row r="522" spans="1:3" ht="18" customHeight="1">
      <c r="A522" s="6"/>
      <c r="B522" s="6"/>
      <c r="C522" s="6"/>
    </row>
    <row r="523" spans="1:3" ht="18" customHeight="1">
      <c r="A523" s="6"/>
      <c r="B523" s="6"/>
      <c r="C523" s="6"/>
    </row>
    <row r="524" spans="1:3" ht="18" customHeight="1">
      <c r="A524" s="6"/>
      <c r="B524" s="6"/>
      <c r="C524" s="6"/>
    </row>
    <row r="525" spans="1:3" ht="18" customHeight="1">
      <c r="A525" s="6"/>
      <c r="B525" s="6"/>
      <c r="C525" s="6"/>
    </row>
    <row r="526" spans="1:3" ht="18" customHeight="1">
      <c r="A526" s="6"/>
      <c r="B526" s="6"/>
      <c r="C526" s="6"/>
    </row>
    <row r="527" spans="1:3" ht="18" customHeight="1">
      <c r="A527" s="6"/>
      <c r="B527" s="6"/>
      <c r="C527" s="6"/>
    </row>
    <row r="528" spans="1:3" ht="18" customHeight="1">
      <c r="A528" s="6"/>
      <c r="B528" s="6"/>
      <c r="C528" s="6"/>
    </row>
    <row r="529" spans="1:3" ht="18" customHeight="1">
      <c r="A529" s="6"/>
      <c r="B529" s="6"/>
      <c r="C529" s="6"/>
    </row>
    <row r="530" spans="1:3" ht="18" customHeight="1">
      <c r="A530" s="6"/>
      <c r="B530" s="6"/>
      <c r="C530" s="6"/>
    </row>
    <row r="531" spans="1:3" ht="18" customHeight="1">
      <c r="A531" s="6"/>
      <c r="B531" s="6"/>
      <c r="C531" s="6"/>
    </row>
    <row r="532" spans="1:3" ht="18" customHeight="1">
      <c r="A532" s="6"/>
      <c r="B532" s="6"/>
      <c r="C532" s="6"/>
    </row>
    <row r="533" spans="1:3" ht="18" customHeight="1">
      <c r="A533" s="6"/>
      <c r="B533" s="6"/>
      <c r="C533" s="6"/>
    </row>
    <row r="534" spans="1:3" ht="18" customHeight="1">
      <c r="A534" s="6"/>
      <c r="B534" s="6"/>
      <c r="C534" s="6"/>
    </row>
    <row r="535" spans="1:3" ht="18" customHeight="1">
      <c r="A535" s="6"/>
      <c r="B535" s="6"/>
      <c r="C535" s="6"/>
    </row>
    <row r="536" spans="1:3" ht="18" customHeight="1">
      <c r="A536" s="6"/>
      <c r="B536" s="6"/>
      <c r="C536" s="6"/>
    </row>
    <row r="537" spans="1:3" ht="18" customHeight="1">
      <c r="A537" s="6"/>
      <c r="B537" s="6"/>
      <c r="C537" s="6"/>
    </row>
    <row r="538" spans="1:3" ht="18" customHeight="1">
      <c r="A538" s="6"/>
      <c r="B538" s="6"/>
      <c r="C538" s="6"/>
    </row>
    <row r="539" spans="1:3" ht="18" customHeight="1">
      <c r="A539" s="6"/>
      <c r="B539" s="6"/>
      <c r="C539" s="6"/>
    </row>
    <row r="540" spans="1:3" ht="18" customHeight="1">
      <c r="A540" s="6"/>
      <c r="B540" s="6"/>
      <c r="C540" s="6"/>
    </row>
    <row r="541" spans="1:3" ht="18" customHeight="1">
      <c r="A541" s="6"/>
      <c r="B541" s="6"/>
      <c r="C541" s="6"/>
    </row>
    <row r="542" spans="1:3" ht="18" customHeight="1">
      <c r="A542" s="6"/>
      <c r="B542" s="6"/>
      <c r="C542" s="6"/>
    </row>
    <row r="543" spans="1:3" ht="18" customHeight="1">
      <c r="A543" s="6"/>
      <c r="B543" s="6"/>
      <c r="C543" s="6"/>
    </row>
    <row r="544" spans="1:3" ht="18" customHeight="1">
      <c r="A544" s="6"/>
      <c r="B544" s="6"/>
      <c r="C544" s="6"/>
    </row>
    <row r="545" spans="1:3" ht="18" customHeight="1">
      <c r="A545" s="6"/>
      <c r="B545" s="6"/>
      <c r="C545" s="6"/>
    </row>
    <row r="546" spans="1:3" ht="18" customHeight="1">
      <c r="A546" s="6"/>
      <c r="B546" s="6"/>
      <c r="C546" s="6"/>
    </row>
    <row r="547" spans="1:3" ht="18" customHeight="1">
      <c r="A547" s="6"/>
      <c r="B547" s="6"/>
      <c r="C547" s="6"/>
    </row>
    <row r="548" spans="1:3" ht="18" customHeight="1">
      <c r="A548" s="6"/>
      <c r="B548" s="6"/>
      <c r="C548" s="6"/>
    </row>
    <row r="549" spans="1:3" ht="18" customHeight="1">
      <c r="A549" s="6"/>
      <c r="B549" s="6"/>
      <c r="C549" s="6"/>
    </row>
    <row r="550" spans="1:3" ht="18" customHeight="1">
      <c r="A550" s="6"/>
      <c r="B550" s="6"/>
      <c r="C550" s="6"/>
    </row>
    <row r="551" spans="1:3" ht="18" customHeight="1">
      <c r="A551" s="6"/>
      <c r="B551" s="6"/>
      <c r="C551" s="6"/>
    </row>
    <row r="552" spans="1:3" ht="18" customHeight="1">
      <c r="A552" s="6"/>
      <c r="B552" s="6"/>
      <c r="C552" s="6"/>
    </row>
    <row r="553" spans="1:3" ht="18" customHeight="1">
      <c r="A553" s="6"/>
      <c r="B553" s="6"/>
      <c r="C553" s="6"/>
    </row>
    <row r="554" spans="1:3" ht="18" customHeight="1">
      <c r="A554" s="6"/>
      <c r="B554" s="6"/>
      <c r="C554" s="6"/>
    </row>
    <row r="555" spans="1:3" ht="18" customHeight="1">
      <c r="A555" s="6"/>
      <c r="B555" s="6"/>
      <c r="C555" s="6"/>
    </row>
    <row r="556" spans="1:3" ht="18" customHeight="1">
      <c r="A556" s="6"/>
      <c r="B556" s="6"/>
      <c r="C556" s="6"/>
    </row>
    <row r="557" spans="1:3" ht="18" customHeight="1">
      <c r="A557" s="6"/>
      <c r="B557" s="6"/>
      <c r="C557" s="6"/>
    </row>
    <row r="558" spans="1:3" ht="18" customHeight="1">
      <c r="A558" s="6"/>
      <c r="B558" s="6"/>
      <c r="C558" s="6"/>
    </row>
    <row r="559" spans="1:3" ht="18" customHeight="1">
      <c r="A559" s="6"/>
      <c r="B559" s="6"/>
      <c r="C559" s="6"/>
    </row>
    <row r="560" spans="1:3" ht="18" customHeight="1">
      <c r="A560" s="6"/>
      <c r="B560" s="6"/>
      <c r="C560" s="6"/>
    </row>
    <row r="561" spans="1:3" ht="18" customHeight="1">
      <c r="A561" s="6"/>
      <c r="B561" s="6"/>
      <c r="C561" s="6"/>
    </row>
    <row r="562" spans="1:3" ht="18" customHeight="1">
      <c r="A562" s="6"/>
      <c r="B562" s="6"/>
      <c r="C562" s="6"/>
    </row>
    <row r="563" spans="1:3" ht="18" customHeight="1">
      <c r="A563" s="6"/>
      <c r="B563" s="6"/>
      <c r="C563" s="6"/>
    </row>
    <row r="564" spans="1:3" ht="18" customHeight="1">
      <c r="A564" s="6"/>
      <c r="B564" s="6"/>
      <c r="C564" s="6"/>
    </row>
    <row r="565" spans="1:3" ht="18" customHeight="1">
      <c r="A565" s="6"/>
      <c r="B565" s="6"/>
      <c r="C565" s="6"/>
    </row>
    <row r="566" spans="1:3" ht="18" customHeight="1">
      <c r="A566" s="6"/>
      <c r="B566" s="6"/>
      <c r="C566" s="6"/>
    </row>
    <row r="567" spans="1:3" ht="18" customHeight="1">
      <c r="A567" s="6"/>
      <c r="B567" s="6"/>
      <c r="C567" s="6"/>
    </row>
    <row r="568" spans="1:3" ht="18" customHeight="1">
      <c r="A568" s="6"/>
      <c r="B568" s="6"/>
      <c r="C568" s="6"/>
    </row>
    <row r="569" spans="1:3" ht="18" customHeight="1">
      <c r="A569" s="6"/>
      <c r="B569" s="6"/>
      <c r="C569" s="6"/>
    </row>
    <row r="570" spans="1:3" ht="18" customHeight="1">
      <c r="A570" s="6"/>
      <c r="B570" s="6"/>
      <c r="C570" s="6"/>
    </row>
    <row r="571" spans="1:3" ht="18" customHeight="1">
      <c r="A571" s="6"/>
      <c r="B571" s="6"/>
      <c r="C571" s="6"/>
    </row>
    <row r="572" spans="1:3" ht="18" customHeight="1">
      <c r="A572" s="6"/>
      <c r="B572" s="6"/>
      <c r="C572" s="6"/>
    </row>
    <row r="573" spans="1:3" ht="18" customHeight="1">
      <c r="A573" s="6"/>
      <c r="B573" s="6"/>
      <c r="C573" s="6"/>
    </row>
    <row r="574" spans="1:3" ht="18" customHeight="1">
      <c r="A574" s="6"/>
      <c r="B574" s="6"/>
      <c r="C574" s="6"/>
    </row>
    <row r="575" spans="1:3" ht="18" customHeight="1">
      <c r="A575" s="6"/>
      <c r="B575" s="6"/>
      <c r="C575" s="6"/>
    </row>
    <row r="576" spans="1:3" ht="18" customHeight="1">
      <c r="A576" s="6"/>
      <c r="B576" s="6"/>
      <c r="C576" s="6"/>
    </row>
    <row r="577" spans="1:3" ht="18" customHeight="1">
      <c r="A577" s="6"/>
      <c r="B577" s="6"/>
      <c r="C577" s="6"/>
    </row>
    <row r="578" spans="1:3" ht="18" customHeight="1">
      <c r="A578" s="6"/>
      <c r="B578" s="6"/>
      <c r="C578" s="6"/>
    </row>
    <row r="579" spans="1:3" ht="18" customHeight="1">
      <c r="A579" s="6"/>
      <c r="B579" s="6"/>
      <c r="C579" s="6"/>
    </row>
    <row r="580" spans="1:3" ht="18" customHeight="1">
      <c r="A580" s="6"/>
      <c r="B580" s="6"/>
      <c r="C580" s="6"/>
    </row>
    <row r="581" spans="1:3" ht="18" customHeight="1">
      <c r="A581" s="6"/>
      <c r="B581" s="6"/>
      <c r="C581" s="6"/>
    </row>
    <row r="582" spans="1:3" ht="18" customHeight="1">
      <c r="A582" s="6"/>
      <c r="B582" s="6"/>
      <c r="C582" s="6"/>
    </row>
    <row r="583" spans="1:3" ht="18" customHeight="1">
      <c r="A583" s="6"/>
      <c r="B583" s="6"/>
      <c r="C583" s="6"/>
    </row>
    <row r="584" spans="1:3" ht="18" customHeight="1">
      <c r="A584" s="6"/>
      <c r="B584" s="6"/>
      <c r="C584" s="6"/>
    </row>
    <row r="585" spans="1:3" ht="18" customHeight="1">
      <c r="A585" s="6"/>
      <c r="B585" s="6"/>
      <c r="C585" s="6"/>
    </row>
    <row r="586" spans="1:3" ht="18" customHeight="1">
      <c r="A586" s="6"/>
      <c r="B586" s="6"/>
      <c r="C586" s="6"/>
    </row>
    <row r="587" spans="1:3" ht="18" customHeight="1">
      <c r="A587" s="6"/>
      <c r="B587" s="6"/>
      <c r="C587" s="6"/>
    </row>
    <row r="588" spans="1:3" ht="18" customHeight="1">
      <c r="A588" s="6"/>
      <c r="B588" s="6"/>
      <c r="C588" s="6"/>
    </row>
    <row r="589" spans="1:3" ht="18" customHeight="1">
      <c r="A589" s="6"/>
      <c r="B589" s="6"/>
      <c r="C589" s="6"/>
    </row>
    <row r="590" spans="1:3" ht="18" customHeight="1">
      <c r="A590" s="6"/>
      <c r="B590" s="6"/>
      <c r="C590" s="6"/>
    </row>
    <row r="591" spans="1:3" ht="18" customHeight="1">
      <c r="A591" s="6"/>
      <c r="B591" s="6"/>
      <c r="C591" s="6"/>
    </row>
    <row r="592" spans="1:3" ht="18" customHeight="1">
      <c r="A592" s="6"/>
      <c r="B592" s="6"/>
      <c r="C592" s="6"/>
    </row>
    <row r="593" spans="1:3" ht="18" customHeight="1">
      <c r="A593" s="6"/>
      <c r="B593" s="6"/>
      <c r="C593" s="6"/>
    </row>
    <row r="594" spans="1:3" ht="18" customHeight="1">
      <c r="A594" s="6"/>
      <c r="B594" s="6"/>
      <c r="C594" s="6"/>
    </row>
    <row r="595" spans="1:3" ht="18" customHeight="1">
      <c r="A595" s="6"/>
      <c r="B595" s="6"/>
      <c r="C595" s="6"/>
    </row>
    <row r="596" spans="1:3" ht="18" customHeight="1">
      <c r="A596" s="6"/>
      <c r="B596" s="6"/>
      <c r="C596" s="6"/>
    </row>
    <row r="597" spans="1:3" ht="18" customHeight="1">
      <c r="A597" s="6"/>
      <c r="B597" s="6"/>
      <c r="C597" s="6"/>
    </row>
    <row r="598" spans="1:3" ht="18" customHeight="1">
      <c r="A598" s="6"/>
      <c r="B598" s="6"/>
      <c r="C598" s="6"/>
    </row>
    <row r="599" spans="1:3" ht="18" customHeight="1">
      <c r="A599" s="6"/>
      <c r="B599" s="6"/>
      <c r="C599" s="6"/>
    </row>
    <row r="600" spans="1:3" ht="18" customHeight="1">
      <c r="A600" s="6"/>
      <c r="B600" s="6"/>
      <c r="C600" s="6"/>
    </row>
    <row r="601" spans="1:3" ht="18" customHeight="1">
      <c r="A601" s="6"/>
      <c r="B601" s="6"/>
      <c r="C601" s="6"/>
    </row>
    <row r="602" spans="1:3" ht="18" customHeight="1">
      <c r="A602" s="6"/>
      <c r="B602" s="6"/>
      <c r="C602" s="6"/>
    </row>
    <row r="603" spans="1:3" ht="18" customHeight="1">
      <c r="A603" s="6"/>
      <c r="B603" s="6"/>
      <c r="C603" s="6"/>
    </row>
    <row r="604" spans="1:3" ht="18" customHeight="1">
      <c r="A604" s="6"/>
      <c r="B604" s="6"/>
      <c r="C604" s="6"/>
    </row>
    <row r="605" spans="1:3" ht="18" customHeight="1">
      <c r="A605" s="6"/>
      <c r="B605" s="6"/>
      <c r="C605" s="6"/>
    </row>
    <row r="606" spans="1:3" ht="18" customHeight="1">
      <c r="A606" s="6"/>
      <c r="B606" s="6"/>
      <c r="C606" s="6"/>
    </row>
    <row r="607" spans="1:3" ht="18" customHeight="1">
      <c r="A607" s="6"/>
      <c r="B607" s="6"/>
      <c r="C607" s="6"/>
    </row>
    <row r="608" spans="1:3" ht="18" customHeight="1">
      <c r="A608" s="6"/>
      <c r="B608" s="6"/>
      <c r="C608" s="6"/>
    </row>
    <row r="609" spans="1:3" ht="18" customHeight="1">
      <c r="A609" s="6"/>
      <c r="B609" s="6"/>
      <c r="C609" s="6"/>
    </row>
    <row r="610" spans="1:3" ht="18" customHeight="1">
      <c r="A610" s="6"/>
      <c r="B610" s="6"/>
      <c r="C610" s="6"/>
    </row>
    <row r="611" spans="1:3" ht="18" customHeight="1">
      <c r="A611" s="6"/>
      <c r="B611" s="6"/>
      <c r="C611" s="6"/>
    </row>
    <row r="612" spans="1:3" ht="18" customHeight="1">
      <c r="A612" s="6"/>
      <c r="B612" s="6"/>
      <c r="C612" s="6"/>
    </row>
    <row r="613" spans="1:3" ht="18" customHeight="1">
      <c r="A613" s="6"/>
      <c r="B613" s="6"/>
      <c r="C613" s="6"/>
    </row>
    <row r="614" spans="1:3" ht="18" customHeight="1">
      <c r="A614" s="6"/>
      <c r="B614" s="6"/>
      <c r="C614" s="6"/>
    </row>
    <row r="615" spans="1:3" ht="18" customHeight="1">
      <c r="A615" s="6"/>
      <c r="B615" s="6"/>
      <c r="C615" s="6"/>
    </row>
    <row r="616" spans="1:3" ht="18" customHeight="1">
      <c r="A616" s="6"/>
      <c r="B616" s="6"/>
      <c r="C616" s="6"/>
    </row>
    <row r="617" spans="1:3" ht="18" customHeight="1">
      <c r="A617" s="6"/>
      <c r="B617" s="6"/>
      <c r="C617" s="6"/>
    </row>
    <row r="618" spans="1:3" ht="18" customHeight="1">
      <c r="A618" s="6"/>
      <c r="B618" s="6"/>
      <c r="C618" s="6"/>
    </row>
    <row r="619" spans="1:3" ht="18" customHeight="1">
      <c r="A619" s="6"/>
      <c r="B619" s="6"/>
      <c r="C619" s="6"/>
    </row>
    <row r="620" spans="1:3" ht="18" customHeight="1">
      <c r="A620" s="6"/>
      <c r="B620" s="6"/>
      <c r="C620" s="6"/>
    </row>
    <row r="621" spans="1:3" ht="18" customHeight="1">
      <c r="A621" s="6"/>
      <c r="B621" s="6"/>
      <c r="C621" s="6"/>
    </row>
    <row r="622" spans="1:3" ht="18" customHeight="1">
      <c r="A622" s="6"/>
      <c r="B622" s="6"/>
      <c r="C622" s="6"/>
    </row>
    <row r="623" spans="1:3" ht="18" customHeight="1">
      <c r="A623" s="6"/>
      <c r="B623" s="6"/>
      <c r="C623" s="6"/>
    </row>
    <row r="624" spans="1:3" ht="18" customHeight="1">
      <c r="A624" s="6"/>
      <c r="B624" s="6"/>
      <c r="C624" s="6"/>
    </row>
    <row r="625" spans="1:3" ht="18" customHeight="1">
      <c r="A625" s="6"/>
      <c r="B625" s="6"/>
      <c r="C625" s="6"/>
    </row>
    <row r="626" spans="1:3" ht="18" customHeight="1">
      <c r="A626" s="6"/>
      <c r="B626" s="6"/>
      <c r="C626" s="6"/>
    </row>
    <row r="627" spans="1:3" ht="18" customHeight="1">
      <c r="A627" s="6"/>
      <c r="B627" s="6"/>
      <c r="C627" s="6"/>
    </row>
    <row r="628" spans="1:3" ht="18" customHeight="1">
      <c r="A628" s="6"/>
      <c r="B628" s="6"/>
      <c r="C628" s="6"/>
    </row>
    <row r="629" spans="1:3" ht="18" customHeight="1">
      <c r="A629" s="6"/>
      <c r="B629" s="6"/>
      <c r="C629" s="6"/>
    </row>
    <row r="630" spans="1:3" ht="18" customHeight="1">
      <c r="A630" s="6"/>
      <c r="B630" s="6"/>
      <c r="C630" s="6"/>
    </row>
    <row r="631" spans="1:3" ht="18" customHeight="1">
      <c r="A631" s="6"/>
      <c r="B631" s="6"/>
      <c r="C631" s="6"/>
    </row>
    <row r="632" spans="1:3" ht="18" customHeight="1">
      <c r="A632" s="6"/>
      <c r="B632" s="6"/>
      <c r="C632" s="6"/>
    </row>
    <row r="633" spans="1:3" ht="18" customHeight="1">
      <c r="A633" s="6"/>
      <c r="B633" s="6"/>
      <c r="C633" s="6"/>
    </row>
    <row r="634" spans="1:3" ht="18" customHeight="1">
      <c r="A634" s="6"/>
      <c r="B634" s="6"/>
      <c r="C634" s="6"/>
    </row>
    <row r="635" spans="1:3" ht="18" customHeight="1">
      <c r="A635" s="6"/>
      <c r="B635" s="6"/>
      <c r="C635" s="6"/>
    </row>
    <row r="636" spans="1:3" ht="18" customHeight="1">
      <c r="A636" s="6"/>
      <c r="B636" s="6"/>
      <c r="C636" s="6"/>
    </row>
    <row r="637" spans="1:3" ht="18" customHeight="1">
      <c r="A637" s="6"/>
      <c r="B637" s="6"/>
      <c r="C637" s="6"/>
    </row>
    <row r="638" spans="1:3" ht="18" customHeight="1">
      <c r="A638" s="6"/>
      <c r="B638" s="6"/>
      <c r="C638" s="6"/>
    </row>
    <row r="639" spans="1:3" ht="18" customHeight="1">
      <c r="A639" s="6"/>
      <c r="B639" s="6"/>
      <c r="C639" s="6"/>
    </row>
    <row r="640" spans="1:3" ht="18" customHeight="1">
      <c r="A640" s="6"/>
      <c r="B640" s="6"/>
      <c r="C640" s="6"/>
    </row>
    <row r="641" spans="1:3" ht="18" customHeight="1">
      <c r="A641" s="6"/>
      <c r="B641" s="6"/>
      <c r="C641" s="6"/>
    </row>
    <row r="642" spans="1:3" ht="18" customHeight="1">
      <c r="A642" s="6"/>
      <c r="B642" s="6"/>
      <c r="C642" s="6"/>
    </row>
    <row r="643" spans="1:3" ht="18" customHeight="1">
      <c r="A643" s="6"/>
      <c r="B643" s="6"/>
      <c r="C643" s="6"/>
    </row>
    <row r="644" spans="1:3" ht="18" customHeight="1">
      <c r="A644" s="6"/>
      <c r="B644" s="6"/>
      <c r="C644" s="6"/>
    </row>
    <row r="645" spans="1:3" ht="18" customHeight="1">
      <c r="A645" s="6"/>
      <c r="B645" s="6"/>
      <c r="C645" s="6"/>
    </row>
    <row r="646" spans="1:3" ht="18" customHeight="1">
      <c r="A646" s="6"/>
      <c r="B646" s="6"/>
      <c r="C646" s="6"/>
    </row>
    <row r="647" spans="1:3" ht="18" customHeight="1">
      <c r="A647" s="6"/>
      <c r="B647" s="6"/>
      <c r="C647" s="6"/>
    </row>
    <row r="648" spans="1:3" ht="18" customHeight="1">
      <c r="A648" s="6"/>
      <c r="B648" s="6"/>
      <c r="C648" s="6"/>
    </row>
    <row r="649" spans="1:3" ht="18" customHeight="1">
      <c r="A649" s="6"/>
      <c r="B649" s="6"/>
      <c r="C649" s="6"/>
    </row>
    <row r="650" spans="1:3" ht="18" customHeight="1">
      <c r="A650" s="6"/>
      <c r="B650" s="6"/>
      <c r="C650" s="6"/>
    </row>
    <row r="651" spans="1:3" ht="18" customHeight="1">
      <c r="A651" s="6"/>
      <c r="B651" s="6"/>
      <c r="C651" s="6"/>
    </row>
    <row r="652" spans="1:3" ht="18" customHeight="1">
      <c r="A652" s="6"/>
      <c r="B652" s="6"/>
      <c r="C652" s="6"/>
    </row>
    <row r="653" spans="1:3" ht="18" customHeight="1">
      <c r="A653" s="6"/>
      <c r="B653" s="6"/>
      <c r="C653" s="6"/>
    </row>
    <row r="654" spans="1:3" ht="18" customHeight="1">
      <c r="A654" s="6"/>
      <c r="B654" s="6"/>
      <c r="C654" s="6"/>
    </row>
    <row r="655" spans="1:3" ht="18" customHeight="1">
      <c r="A655" s="6"/>
      <c r="B655" s="6"/>
      <c r="C655" s="6"/>
    </row>
    <row r="656" spans="1:3" ht="18" customHeight="1">
      <c r="A656" s="6"/>
      <c r="B656" s="6"/>
      <c r="C656" s="6"/>
    </row>
    <row r="657" spans="1:3" ht="18" customHeight="1">
      <c r="A657" s="6"/>
      <c r="B657" s="6"/>
      <c r="C657" s="6"/>
    </row>
    <row r="658" spans="1:3" ht="18" customHeight="1">
      <c r="A658" s="6"/>
      <c r="B658" s="6"/>
      <c r="C658" s="6"/>
    </row>
    <row r="659" spans="1:3" ht="18" customHeight="1">
      <c r="A659" s="6"/>
      <c r="B659" s="6"/>
      <c r="C659" s="6"/>
    </row>
    <row r="660" spans="1:3" ht="18" customHeight="1">
      <c r="A660" s="6"/>
      <c r="B660" s="6"/>
      <c r="C660" s="6"/>
    </row>
    <row r="661" spans="1:3" ht="18" customHeight="1">
      <c r="A661" s="6"/>
      <c r="B661" s="6"/>
      <c r="C661" s="6"/>
    </row>
    <row r="662" spans="1:3" ht="18" customHeight="1">
      <c r="A662" s="6"/>
      <c r="B662" s="6"/>
      <c r="C662" s="6"/>
    </row>
    <row r="663" spans="1:3" ht="18" customHeight="1">
      <c r="A663" s="6"/>
      <c r="B663" s="6"/>
      <c r="C663" s="6"/>
    </row>
    <row r="664" spans="1:3" ht="18" customHeight="1">
      <c r="A664" s="6"/>
      <c r="B664" s="6"/>
      <c r="C664" s="6"/>
    </row>
    <row r="665" spans="1:3" ht="18" customHeight="1">
      <c r="A665" s="6"/>
      <c r="B665" s="6"/>
      <c r="C665" s="6"/>
    </row>
    <row r="666" spans="1:3" ht="18" customHeight="1">
      <c r="A666" s="6"/>
      <c r="B666" s="6"/>
      <c r="C666" s="6"/>
    </row>
    <row r="667" spans="1:3" ht="18" customHeight="1">
      <c r="A667" s="6"/>
      <c r="B667" s="6"/>
      <c r="C667" s="6"/>
    </row>
    <row r="668" spans="1:3" ht="18" customHeight="1">
      <c r="A668" s="6"/>
      <c r="B668" s="6"/>
      <c r="C668" s="6"/>
    </row>
    <row r="669" spans="1:3" ht="18" customHeight="1">
      <c r="A669" s="6"/>
      <c r="B669" s="6"/>
      <c r="C669" s="6"/>
    </row>
    <row r="670" spans="1:3" ht="18" customHeight="1">
      <c r="A670" s="6"/>
      <c r="B670" s="6"/>
      <c r="C670" s="6"/>
    </row>
    <row r="671" spans="1:3" ht="18" customHeight="1">
      <c r="A671" s="6"/>
      <c r="B671" s="6"/>
      <c r="C671" s="6"/>
    </row>
    <row r="672" spans="1:3" ht="18" customHeight="1">
      <c r="A672" s="6"/>
      <c r="B672" s="6"/>
      <c r="C672" s="6"/>
    </row>
    <row r="673" spans="1:3" ht="18" customHeight="1">
      <c r="A673" s="6"/>
      <c r="B673" s="6"/>
      <c r="C673" s="6"/>
    </row>
    <row r="674" spans="1:3" ht="18" customHeight="1">
      <c r="A674" s="6"/>
      <c r="B674" s="6"/>
      <c r="C674" s="6"/>
    </row>
    <row r="675" spans="1:3" ht="18" customHeight="1">
      <c r="A675" s="6"/>
      <c r="B675" s="6"/>
      <c r="C675" s="6"/>
    </row>
    <row r="676" spans="1:3" ht="18" customHeight="1">
      <c r="A676" s="6"/>
      <c r="B676" s="6"/>
      <c r="C676" s="6"/>
    </row>
    <row r="677" spans="1:3" ht="18" customHeight="1">
      <c r="A677" s="6"/>
      <c r="B677" s="6"/>
      <c r="C677" s="6"/>
    </row>
    <row r="678" spans="1:3" ht="18" customHeight="1">
      <c r="A678" s="6"/>
      <c r="B678" s="6"/>
      <c r="C678" s="6"/>
    </row>
    <row r="679" spans="1:3" ht="18" customHeight="1">
      <c r="A679" s="6"/>
      <c r="B679" s="6"/>
      <c r="C679" s="6"/>
    </row>
    <row r="680" spans="1:3" ht="18" customHeight="1">
      <c r="A680" s="6"/>
      <c r="B680" s="6"/>
      <c r="C680" s="6"/>
    </row>
    <row r="681" spans="1:3" ht="18" customHeight="1">
      <c r="A681" s="6"/>
      <c r="B681" s="6"/>
      <c r="C681" s="6"/>
    </row>
    <row r="682" spans="1:3" ht="18" customHeight="1">
      <c r="A682" s="6"/>
      <c r="B682" s="6"/>
      <c r="C682" s="6"/>
    </row>
    <row r="683" spans="1:3" ht="18" customHeight="1">
      <c r="A683" s="6"/>
      <c r="B683" s="6"/>
      <c r="C683" s="6"/>
    </row>
    <row r="684" spans="1:3" ht="18" customHeight="1">
      <c r="A684" s="6"/>
      <c r="B684" s="6"/>
      <c r="C684" s="6"/>
    </row>
    <row r="685" spans="1:3" ht="18" customHeight="1">
      <c r="A685" s="6"/>
      <c r="B685" s="6"/>
      <c r="C685" s="6"/>
    </row>
    <row r="686" spans="1:3" ht="18" customHeight="1">
      <c r="A686" s="6"/>
      <c r="B686" s="6"/>
      <c r="C686" s="6"/>
    </row>
    <row r="687" spans="1:3" ht="18" customHeight="1">
      <c r="A687" s="6"/>
      <c r="B687" s="6"/>
      <c r="C687" s="6"/>
    </row>
    <row r="688" spans="1:3" ht="18" customHeight="1">
      <c r="A688" s="6"/>
      <c r="B688" s="6"/>
      <c r="C688" s="6"/>
    </row>
    <row r="689" spans="1:3" ht="18" customHeight="1">
      <c r="A689" s="6"/>
      <c r="B689" s="6"/>
      <c r="C689" s="6"/>
    </row>
    <row r="690" spans="1:3" ht="18" customHeight="1">
      <c r="A690" s="6"/>
      <c r="B690" s="6"/>
      <c r="C690" s="6"/>
    </row>
    <row r="691" spans="1:3" ht="18" customHeight="1">
      <c r="A691" s="6"/>
      <c r="B691" s="6"/>
      <c r="C691" s="6"/>
    </row>
    <row r="692" spans="1:3" ht="18" customHeight="1">
      <c r="A692" s="6"/>
      <c r="B692" s="6"/>
      <c r="C692" s="6"/>
    </row>
    <row r="693" spans="1:3" ht="18" customHeight="1">
      <c r="A693" s="6"/>
      <c r="B693" s="6"/>
      <c r="C693" s="6"/>
    </row>
    <row r="694" spans="1:3" ht="18" customHeight="1">
      <c r="A694" s="6"/>
      <c r="B694" s="6"/>
      <c r="C694" s="6"/>
    </row>
    <row r="695" spans="1:3" ht="18" customHeight="1">
      <c r="A695" s="6"/>
      <c r="B695" s="6"/>
      <c r="C695" s="6"/>
    </row>
    <row r="696" spans="1:3" ht="18" customHeight="1">
      <c r="A696" s="6"/>
      <c r="B696" s="6"/>
      <c r="C696" s="6"/>
    </row>
    <row r="697" spans="1:3" ht="18" customHeight="1">
      <c r="A697" s="6"/>
      <c r="B697" s="6"/>
      <c r="C697" s="6"/>
    </row>
    <row r="698" spans="1:3" ht="18" customHeight="1">
      <c r="A698" s="6"/>
      <c r="B698" s="6"/>
      <c r="C698" s="6"/>
    </row>
    <row r="699" spans="1:3" ht="18" customHeight="1">
      <c r="A699" s="6"/>
      <c r="B699" s="6"/>
      <c r="C699" s="6"/>
    </row>
    <row r="700" spans="1:3" ht="18" customHeight="1">
      <c r="A700" s="6"/>
      <c r="B700" s="6"/>
      <c r="C700" s="6"/>
    </row>
    <row r="701" spans="1:3" ht="18" customHeight="1">
      <c r="A701" s="6"/>
      <c r="B701" s="6"/>
      <c r="C701" s="6"/>
    </row>
    <row r="702" spans="1:3" ht="18" customHeight="1">
      <c r="A702" s="6"/>
      <c r="B702" s="6"/>
      <c r="C702" s="6"/>
    </row>
    <row r="703" spans="1:3" ht="18" customHeight="1">
      <c r="A703" s="6"/>
      <c r="B703" s="6"/>
      <c r="C703" s="6"/>
    </row>
    <row r="704" spans="1:3" ht="18" customHeight="1">
      <c r="A704" s="6"/>
      <c r="B704" s="6"/>
      <c r="C704" s="6"/>
    </row>
    <row r="705" spans="1:3" ht="18" customHeight="1">
      <c r="A705" s="6"/>
      <c r="B705" s="6"/>
      <c r="C705" s="6"/>
    </row>
    <row r="706" spans="1:3" ht="18" customHeight="1">
      <c r="A706" s="6"/>
      <c r="B706" s="6"/>
      <c r="C706" s="6"/>
    </row>
    <row r="707" spans="1:3" ht="18" customHeight="1">
      <c r="A707" s="6"/>
      <c r="B707" s="6"/>
      <c r="C707" s="6"/>
    </row>
    <row r="708" spans="1:3" ht="18" customHeight="1">
      <c r="A708" s="6"/>
      <c r="B708" s="6"/>
      <c r="C708" s="6"/>
    </row>
    <row r="709" spans="1:3" ht="18" customHeight="1">
      <c r="A709" s="6"/>
      <c r="B709" s="6"/>
      <c r="C709" s="6"/>
    </row>
    <row r="710" spans="1:3" ht="18" customHeight="1">
      <c r="A710" s="6"/>
      <c r="B710" s="6"/>
      <c r="C710" s="6"/>
    </row>
    <row r="711" spans="1:3" ht="18" customHeight="1">
      <c r="A711" s="6"/>
      <c r="B711" s="6"/>
      <c r="C711" s="6"/>
    </row>
    <row r="712" spans="1:3" ht="18" customHeight="1">
      <c r="A712" s="6"/>
      <c r="B712" s="6"/>
      <c r="C712" s="6"/>
    </row>
    <row r="713" spans="1:3" ht="18" customHeight="1">
      <c r="A713" s="6"/>
      <c r="B713" s="6"/>
      <c r="C713" s="6"/>
    </row>
    <row r="714" spans="1:3" ht="18" customHeight="1">
      <c r="A714" s="6"/>
      <c r="B714" s="6"/>
      <c r="C714" s="6"/>
    </row>
    <row r="715" spans="1:3" ht="18" customHeight="1">
      <c r="A715" s="6"/>
      <c r="B715" s="6"/>
      <c r="C715" s="6"/>
    </row>
    <row r="716" spans="1:3" ht="18" customHeight="1">
      <c r="A716" s="6"/>
      <c r="B716" s="6"/>
      <c r="C716" s="6"/>
    </row>
    <row r="717" spans="1:3" ht="18" customHeight="1">
      <c r="A717" s="6"/>
      <c r="B717" s="6"/>
      <c r="C717" s="6"/>
    </row>
    <row r="718" spans="1:3" ht="18" customHeight="1">
      <c r="A718" s="6"/>
      <c r="B718" s="6"/>
      <c r="C718" s="6"/>
    </row>
    <row r="719" spans="1:3" ht="18" customHeight="1">
      <c r="A719" s="6"/>
      <c r="B719" s="6"/>
      <c r="C719" s="6"/>
    </row>
    <row r="720" spans="1:3" ht="18" customHeight="1">
      <c r="A720" s="6"/>
      <c r="B720" s="6"/>
      <c r="C720" s="6"/>
    </row>
    <row r="721" spans="1:3" ht="18" customHeight="1">
      <c r="A721" s="6"/>
      <c r="B721" s="6"/>
      <c r="C721" s="6"/>
    </row>
    <row r="722" spans="1:3" ht="18" customHeight="1">
      <c r="A722" s="6"/>
      <c r="B722" s="6"/>
      <c r="C722" s="6"/>
    </row>
    <row r="723" spans="1:3" ht="18" customHeight="1">
      <c r="A723" s="6"/>
      <c r="B723" s="6"/>
      <c r="C723" s="6"/>
    </row>
    <row r="724" spans="1:3" ht="18" customHeight="1">
      <c r="A724" s="6"/>
      <c r="B724" s="6"/>
      <c r="C724" s="6"/>
    </row>
    <row r="725" spans="1:3" ht="18" customHeight="1">
      <c r="A725" s="6"/>
      <c r="B725" s="6"/>
      <c r="C725" s="6"/>
    </row>
    <row r="726" spans="1:3" ht="18" customHeight="1">
      <c r="A726" s="6"/>
      <c r="B726" s="6"/>
      <c r="C726" s="6"/>
    </row>
    <row r="727" spans="1:3" ht="18" customHeight="1">
      <c r="A727" s="6"/>
      <c r="B727" s="6"/>
      <c r="C727" s="6"/>
    </row>
    <row r="728" spans="1:3" ht="18" customHeight="1">
      <c r="A728" s="6"/>
      <c r="B728" s="6"/>
      <c r="C728" s="6"/>
    </row>
    <row r="729" spans="1:3" ht="18" customHeight="1">
      <c r="A729" s="6"/>
      <c r="B729" s="6"/>
      <c r="C729" s="6"/>
    </row>
    <row r="730" spans="1:3" ht="18" customHeight="1">
      <c r="A730" s="6"/>
      <c r="B730" s="6"/>
      <c r="C730" s="6"/>
    </row>
    <row r="731" spans="1:3" ht="18" customHeight="1">
      <c r="A731" s="6"/>
      <c r="B731" s="6"/>
      <c r="C731" s="6"/>
    </row>
    <row r="732" spans="1:3" ht="18" customHeight="1">
      <c r="A732" s="6"/>
      <c r="B732" s="6"/>
      <c r="C732" s="6"/>
    </row>
    <row r="733" spans="1:3" ht="18" customHeight="1">
      <c r="A733" s="6"/>
      <c r="B733" s="6"/>
      <c r="C733" s="6"/>
    </row>
    <row r="734" spans="1:3" ht="18" customHeight="1">
      <c r="A734" s="6"/>
      <c r="B734" s="6"/>
      <c r="C734" s="6"/>
    </row>
    <row r="735" spans="1:3" ht="18" customHeight="1">
      <c r="A735" s="6"/>
      <c r="B735" s="6"/>
      <c r="C735" s="6"/>
    </row>
    <row r="736" spans="1:3" ht="18" customHeight="1">
      <c r="A736" s="6"/>
      <c r="B736" s="6"/>
      <c r="C736" s="6"/>
    </row>
    <row r="737" spans="1:3" ht="18" customHeight="1">
      <c r="A737" s="6"/>
      <c r="B737" s="6"/>
      <c r="C737" s="6"/>
    </row>
    <row r="738" spans="1:3" ht="18" customHeight="1">
      <c r="A738" s="6"/>
      <c r="B738" s="6"/>
      <c r="C738" s="6"/>
    </row>
    <row r="739" spans="1:3" ht="18" customHeight="1">
      <c r="A739" s="6"/>
      <c r="B739" s="6"/>
      <c r="C739" s="6"/>
    </row>
    <row r="740" spans="1:3" ht="18" customHeight="1">
      <c r="A740" s="6"/>
      <c r="B740" s="6"/>
      <c r="C740" s="6"/>
    </row>
    <row r="741" spans="1:3" ht="18" customHeight="1">
      <c r="A741" s="6"/>
      <c r="B741" s="6"/>
      <c r="C741" s="6"/>
    </row>
    <row r="742" spans="1:3" ht="18" customHeight="1">
      <c r="A742" s="6"/>
      <c r="B742" s="6"/>
      <c r="C742" s="6"/>
    </row>
    <row r="743" spans="1:3" ht="18" customHeight="1">
      <c r="A743" s="6"/>
      <c r="B743" s="6"/>
      <c r="C743" s="6"/>
    </row>
    <row r="744" spans="1:3" ht="18" customHeight="1">
      <c r="A744" s="6"/>
      <c r="B744" s="6"/>
      <c r="C744" s="6"/>
    </row>
    <row r="745" spans="1:3" ht="18" customHeight="1">
      <c r="A745" s="6"/>
      <c r="B745" s="6"/>
      <c r="C745" s="6"/>
    </row>
    <row r="746" spans="1:3" ht="18" customHeight="1">
      <c r="A746" s="6"/>
      <c r="B746" s="6"/>
      <c r="C746" s="6"/>
    </row>
    <row r="747" spans="1:3" ht="18" customHeight="1">
      <c r="A747" s="6"/>
      <c r="B747" s="6"/>
      <c r="C747" s="6"/>
    </row>
    <row r="748" spans="1:3" ht="18" customHeight="1">
      <c r="A748" s="6"/>
      <c r="B748" s="6"/>
      <c r="C748" s="6"/>
    </row>
    <row r="749" spans="1:3" ht="18" customHeight="1">
      <c r="A749" s="6"/>
      <c r="B749" s="6"/>
      <c r="C749" s="6"/>
    </row>
    <row r="750" spans="1:3" ht="18" customHeight="1">
      <c r="A750" s="6"/>
      <c r="B750" s="6"/>
      <c r="C750" s="6"/>
    </row>
    <row r="751" spans="1:3" ht="18" customHeight="1">
      <c r="A751" s="6"/>
      <c r="B751" s="6"/>
      <c r="C751" s="6"/>
    </row>
    <row r="752" spans="1:3" ht="18" customHeight="1">
      <c r="A752" s="6"/>
      <c r="B752" s="6"/>
      <c r="C752" s="6"/>
    </row>
    <row r="753" spans="1:3" ht="18" customHeight="1">
      <c r="A753" s="6"/>
      <c r="B753" s="6"/>
      <c r="C753" s="6"/>
    </row>
    <row r="754" spans="1:3" ht="18" customHeight="1">
      <c r="A754" s="6"/>
      <c r="B754" s="6"/>
      <c r="C754" s="6"/>
    </row>
    <row r="755" spans="1:3" ht="18" customHeight="1">
      <c r="A755" s="6"/>
      <c r="B755" s="6"/>
      <c r="C755" s="6"/>
    </row>
    <row r="756" spans="1:3" ht="18" customHeight="1">
      <c r="A756" s="6"/>
      <c r="B756" s="6"/>
      <c r="C756" s="6"/>
    </row>
    <row r="757" spans="1:3" ht="18" customHeight="1">
      <c r="A757" s="6"/>
      <c r="B757" s="6"/>
      <c r="C757" s="6"/>
    </row>
    <row r="758" spans="1:3" ht="18" customHeight="1">
      <c r="A758" s="6"/>
      <c r="B758" s="6"/>
      <c r="C758" s="6"/>
    </row>
    <row r="759" spans="1:3" ht="18" customHeight="1">
      <c r="A759" s="6"/>
      <c r="B759" s="6"/>
      <c r="C759" s="6"/>
    </row>
    <row r="760" spans="1:3" ht="18" customHeight="1">
      <c r="A760" s="6"/>
      <c r="B760" s="6"/>
      <c r="C760" s="6"/>
    </row>
    <row r="761" spans="1:3" ht="18" customHeight="1">
      <c r="A761" s="6"/>
      <c r="B761" s="6"/>
      <c r="C761" s="6"/>
    </row>
    <row r="762" spans="1:3" ht="18" customHeight="1">
      <c r="A762" s="6"/>
      <c r="B762" s="6"/>
      <c r="C762" s="6"/>
    </row>
    <row r="763" spans="1:3" ht="18" customHeight="1">
      <c r="A763" s="6"/>
      <c r="B763" s="6"/>
      <c r="C763" s="6"/>
    </row>
    <row r="764" spans="1:3" ht="18" customHeight="1">
      <c r="A764" s="6"/>
      <c r="B764" s="6"/>
      <c r="C764" s="6"/>
    </row>
    <row r="765" spans="1:3" ht="18" customHeight="1">
      <c r="A765" s="6"/>
      <c r="B765" s="6"/>
      <c r="C765" s="6"/>
    </row>
    <row r="766" spans="1:3" ht="18" customHeight="1">
      <c r="A766" s="6"/>
      <c r="B766" s="6"/>
      <c r="C766" s="6"/>
    </row>
    <row r="767" spans="1:3" ht="18" customHeight="1">
      <c r="A767" s="6"/>
      <c r="B767" s="6"/>
      <c r="C767" s="6"/>
    </row>
    <row r="768" spans="1:3" ht="18" customHeight="1">
      <c r="A768" s="6"/>
      <c r="B768" s="6"/>
      <c r="C768" s="6"/>
    </row>
    <row r="769" spans="1:3" ht="18" customHeight="1">
      <c r="A769" s="6"/>
      <c r="B769" s="6"/>
      <c r="C769" s="6"/>
    </row>
    <row r="770" spans="1:3" ht="18" customHeight="1">
      <c r="A770" s="6"/>
      <c r="B770" s="6"/>
      <c r="C770" s="6"/>
    </row>
    <row r="771" spans="1:3" ht="18" customHeight="1">
      <c r="A771" s="6"/>
      <c r="B771" s="6"/>
      <c r="C771" s="6"/>
    </row>
    <row r="772" spans="1:3" ht="18" customHeight="1">
      <c r="A772" s="6"/>
      <c r="B772" s="6"/>
      <c r="C772" s="6"/>
    </row>
    <row r="773" spans="1:3" ht="18" customHeight="1">
      <c r="A773" s="6"/>
      <c r="B773" s="6"/>
      <c r="C773" s="6"/>
    </row>
    <row r="774" spans="1:3" ht="18" customHeight="1">
      <c r="A774" s="6"/>
      <c r="B774" s="6"/>
      <c r="C774" s="6"/>
    </row>
    <row r="775" spans="1:3" ht="18" customHeight="1">
      <c r="A775" s="6"/>
      <c r="B775" s="6"/>
      <c r="C775" s="6"/>
    </row>
    <row r="776" spans="1:3" ht="18" customHeight="1">
      <c r="A776" s="6"/>
      <c r="B776" s="6"/>
      <c r="C776" s="6"/>
    </row>
    <row r="777" spans="1:3" ht="18" customHeight="1">
      <c r="A777" s="6"/>
      <c r="B777" s="6"/>
      <c r="C777" s="6"/>
    </row>
    <row r="778" spans="1:3" ht="18" customHeight="1">
      <c r="A778" s="6"/>
      <c r="B778" s="6"/>
      <c r="C778" s="6"/>
    </row>
    <row r="779" spans="1:3" ht="18" customHeight="1">
      <c r="A779" s="6"/>
      <c r="B779" s="6"/>
      <c r="C779" s="6"/>
    </row>
    <row r="780" spans="1:3" ht="18" customHeight="1">
      <c r="A780" s="6"/>
      <c r="B780" s="6"/>
      <c r="C780" s="6"/>
    </row>
    <row r="781" spans="1:3" ht="18" customHeight="1">
      <c r="A781" s="6"/>
      <c r="B781" s="6"/>
      <c r="C781" s="6"/>
    </row>
    <row r="782" spans="1:3" ht="18" customHeight="1">
      <c r="A782" s="6"/>
      <c r="B782" s="6"/>
      <c r="C782" s="6"/>
    </row>
    <row r="783" spans="1:3" ht="18" customHeight="1">
      <c r="A783" s="6"/>
      <c r="B783" s="6"/>
      <c r="C783" s="6"/>
    </row>
    <row r="784" spans="1:3" ht="18" customHeight="1">
      <c r="A784" s="6"/>
      <c r="B784" s="6"/>
      <c r="C784" s="6"/>
    </row>
    <row r="785" spans="1:3" ht="18" customHeight="1">
      <c r="A785" s="6"/>
      <c r="B785" s="6"/>
      <c r="C785" s="6"/>
    </row>
    <row r="786" spans="1:3" ht="18" customHeight="1">
      <c r="A786" s="6"/>
      <c r="B786" s="6"/>
      <c r="C786" s="6"/>
    </row>
    <row r="787" spans="1:3" ht="18" customHeight="1">
      <c r="A787" s="6"/>
      <c r="B787" s="6"/>
      <c r="C787" s="6"/>
    </row>
    <row r="788" spans="1:3" ht="18" customHeight="1">
      <c r="A788" s="6"/>
      <c r="B788" s="6"/>
      <c r="C788" s="6"/>
    </row>
    <row r="789" spans="1:3" ht="18" customHeight="1">
      <c r="A789" s="6"/>
      <c r="B789" s="6"/>
      <c r="C789" s="6"/>
    </row>
    <row r="790" spans="1:3" ht="18" customHeight="1">
      <c r="A790" s="6"/>
      <c r="B790" s="6"/>
      <c r="C790" s="6"/>
    </row>
    <row r="791" spans="1:3" ht="18" customHeight="1">
      <c r="A791" s="6"/>
      <c r="B791" s="6"/>
      <c r="C791" s="6"/>
    </row>
    <row r="792" spans="1:3" ht="18" customHeight="1">
      <c r="A792" s="6"/>
      <c r="B792" s="6"/>
      <c r="C792" s="6"/>
    </row>
    <row r="793" spans="1:3" ht="18" customHeight="1">
      <c r="A793" s="6"/>
      <c r="B793" s="6"/>
      <c r="C793" s="6"/>
    </row>
    <row r="794" spans="1:3" ht="18" customHeight="1">
      <c r="A794" s="6"/>
      <c r="B794" s="6"/>
      <c r="C794" s="6"/>
    </row>
    <row r="795" spans="1:3" ht="18" customHeight="1">
      <c r="A795" s="6"/>
      <c r="B795" s="6"/>
      <c r="C795" s="6"/>
    </row>
    <row r="796" spans="1:3" ht="18" customHeight="1">
      <c r="A796" s="6"/>
      <c r="B796" s="6"/>
      <c r="C796" s="6"/>
    </row>
    <row r="797" spans="1:3" ht="18" customHeight="1">
      <c r="A797" s="6"/>
      <c r="B797" s="6"/>
      <c r="C797" s="6"/>
    </row>
    <row r="798" spans="1:3" ht="18" customHeight="1">
      <c r="A798" s="6"/>
      <c r="B798" s="6"/>
      <c r="C798" s="6"/>
    </row>
    <row r="799" spans="1:3" ht="18" customHeight="1">
      <c r="A799" s="6"/>
      <c r="B799" s="6"/>
      <c r="C799" s="6"/>
    </row>
    <row r="800" spans="1:3" ht="18" customHeight="1">
      <c r="A800" s="6"/>
      <c r="B800" s="6"/>
      <c r="C800" s="6"/>
    </row>
    <row r="801" spans="1:3" ht="18" customHeight="1">
      <c r="A801" s="6"/>
      <c r="B801" s="6"/>
      <c r="C801" s="6"/>
    </row>
    <row r="802" spans="1:3" ht="18" customHeight="1">
      <c r="A802" s="6"/>
      <c r="B802" s="6"/>
      <c r="C802" s="6"/>
    </row>
    <row r="803" spans="1:3" ht="18" customHeight="1">
      <c r="A803" s="6"/>
      <c r="B803" s="6"/>
      <c r="C803" s="6"/>
    </row>
    <row r="804" spans="1:3" ht="18" customHeight="1">
      <c r="A804" s="6"/>
      <c r="B804" s="6"/>
      <c r="C804" s="6"/>
    </row>
    <row r="805" spans="1:3" ht="18" customHeight="1">
      <c r="A805" s="6"/>
      <c r="B805" s="6"/>
      <c r="C805" s="6"/>
    </row>
    <row r="806" spans="1:3" ht="18" customHeight="1">
      <c r="A806" s="6"/>
      <c r="B806" s="6"/>
      <c r="C806" s="6"/>
    </row>
    <row r="807" spans="1:3" ht="18" customHeight="1">
      <c r="A807" s="6"/>
      <c r="B807" s="6"/>
      <c r="C807" s="6"/>
    </row>
    <row r="808" spans="1:3" ht="18" customHeight="1">
      <c r="A808" s="6"/>
      <c r="B808" s="6"/>
      <c r="C808" s="6"/>
    </row>
    <row r="809" spans="1:3" ht="18" customHeight="1">
      <c r="A809" s="6"/>
      <c r="B809" s="6"/>
      <c r="C809" s="6"/>
    </row>
    <row r="810" spans="1:3" ht="18" customHeight="1">
      <c r="A810" s="6"/>
      <c r="B810" s="6"/>
      <c r="C810" s="6"/>
    </row>
    <row r="811" spans="1:3" ht="18" customHeight="1">
      <c r="A811" s="6"/>
      <c r="B811" s="6"/>
      <c r="C811" s="6"/>
    </row>
    <row r="812" spans="1:3" ht="18" customHeight="1">
      <c r="A812" s="6"/>
      <c r="B812" s="6"/>
      <c r="C812" s="6"/>
    </row>
    <row r="813" spans="1:3" ht="18" customHeight="1">
      <c r="A813" s="6"/>
      <c r="B813" s="6"/>
      <c r="C813" s="6"/>
    </row>
    <row r="814" spans="1:3" ht="18" customHeight="1">
      <c r="A814" s="6"/>
      <c r="B814" s="6"/>
      <c r="C814" s="6"/>
    </row>
    <row r="815" spans="1:3" ht="18" customHeight="1">
      <c r="A815" s="6"/>
      <c r="B815" s="6"/>
      <c r="C815" s="6"/>
    </row>
    <row r="816" spans="1:3" ht="18" customHeight="1">
      <c r="A816" s="6"/>
      <c r="B816" s="6"/>
      <c r="C816" s="6"/>
    </row>
    <row r="817" spans="1:3" ht="18" customHeight="1">
      <c r="A817" s="6"/>
      <c r="B817" s="6"/>
      <c r="C817" s="6"/>
    </row>
    <row r="818" spans="1:3" ht="18" customHeight="1">
      <c r="A818" s="6"/>
      <c r="B818" s="6"/>
      <c r="C818" s="6"/>
    </row>
    <row r="819" spans="1:3" ht="18" customHeight="1">
      <c r="A819" s="6"/>
      <c r="B819" s="6"/>
      <c r="C819" s="6"/>
    </row>
  </sheetData>
  <sheetProtection/>
  <printOptions/>
  <pageMargins left="0.37" right="0.22" top="0.75" bottom="0.25" header="0.25" footer="0.25"/>
  <pageSetup horizontalDpi="600" verticalDpi="600" orientation="portrait" r:id="rId1"/>
  <headerFooter alignWithMargins="0">
    <oddHeader>&amp;L&amp;"Lucida Sans,Italic"&amp;16 2017&amp;C&amp;"Lucida Sans,Italic"&amp;16CITY OF CROSSETT&amp;R&amp;"Lucida Sans,Italic"&amp;16BUDGET</oddHeader>
    <oddFooter>&amp;L&amp;"CG Times (WN),Italic"&amp;11Page 1&amp;R&amp;D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H40"/>
  <sheetViews>
    <sheetView zoomScalePageLayoutView="0" workbookViewId="0" topLeftCell="A13">
      <selection activeCell="I17" sqref="I17"/>
    </sheetView>
  </sheetViews>
  <sheetFormatPr defaultColWidth="9.140625" defaultRowHeight="12.75"/>
  <cols>
    <col min="1" max="1" width="22.8515625" style="0" bestFit="1" customWidth="1"/>
    <col min="2" max="2" width="14.00390625" style="0" customWidth="1"/>
    <col min="3" max="3" width="14.28125" style="0" customWidth="1"/>
    <col min="4" max="4" width="14.140625" style="0" customWidth="1"/>
    <col min="5" max="5" width="13.140625" style="0" customWidth="1"/>
    <col min="6" max="6" width="11.57421875" style="0" customWidth="1"/>
    <col min="7" max="7" width="12.57421875" style="0" customWidth="1"/>
  </cols>
  <sheetData>
    <row r="1" spans="1:6" ht="12.75">
      <c r="A1" s="93"/>
      <c r="B1" s="93"/>
      <c r="C1" s="93"/>
      <c r="D1" s="93" t="s">
        <v>19</v>
      </c>
      <c r="E1" s="93"/>
      <c r="F1" s="93"/>
    </row>
    <row r="2" spans="1:6" ht="12.75">
      <c r="A2" s="93"/>
      <c r="B2" s="74">
        <v>2016</v>
      </c>
      <c r="C2" s="74" t="s">
        <v>12</v>
      </c>
      <c r="D2" s="74">
        <v>2016</v>
      </c>
      <c r="E2" s="74">
        <v>2017</v>
      </c>
      <c r="F2" s="74">
        <v>2017</v>
      </c>
    </row>
    <row r="3" spans="1:6" ht="12.75">
      <c r="A3" s="93" t="s">
        <v>109</v>
      </c>
      <c r="B3" s="74" t="s">
        <v>0</v>
      </c>
      <c r="C3" s="94">
        <v>42643</v>
      </c>
      <c r="D3" s="74" t="s">
        <v>2</v>
      </c>
      <c r="E3" s="74" t="s">
        <v>240</v>
      </c>
      <c r="F3" s="74" t="s">
        <v>0</v>
      </c>
    </row>
    <row r="4" spans="1:6" ht="12.75">
      <c r="A4" s="93"/>
      <c r="B4" s="93"/>
      <c r="C4" s="93"/>
      <c r="D4" s="93"/>
      <c r="E4" s="93"/>
      <c r="F4" s="93"/>
    </row>
    <row r="5" spans="1:7" ht="12.75">
      <c r="A5" s="170" t="s">
        <v>110</v>
      </c>
      <c r="B5" s="170">
        <v>25000</v>
      </c>
      <c r="C5" s="170">
        <v>25000</v>
      </c>
      <c r="D5" s="170">
        <v>25000</v>
      </c>
      <c r="E5" s="170">
        <v>0</v>
      </c>
      <c r="F5" s="170"/>
      <c r="G5" s="51"/>
    </row>
    <row r="6" spans="1:7" ht="12.75">
      <c r="A6" s="93" t="s">
        <v>111</v>
      </c>
      <c r="B6" s="147">
        <v>212850</v>
      </c>
      <c r="C6" s="147">
        <v>180000</v>
      </c>
      <c r="D6" s="147">
        <v>200000</v>
      </c>
      <c r="E6" s="147">
        <v>180000</v>
      </c>
      <c r="F6" s="147"/>
      <c r="G6" s="51"/>
    </row>
    <row r="7" spans="1:8" ht="12.75">
      <c r="A7" s="93" t="s">
        <v>112</v>
      </c>
      <c r="B7" s="147">
        <v>100000</v>
      </c>
      <c r="C7" s="147">
        <v>100000</v>
      </c>
      <c r="D7" s="147">
        <v>100000</v>
      </c>
      <c r="E7" s="147">
        <v>0</v>
      </c>
      <c r="F7" s="147"/>
      <c r="G7" s="51"/>
      <c r="H7" s="5"/>
    </row>
    <row r="8" spans="1:8" ht="12.75">
      <c r="A8" s="93" t="s">
        <v>113</v>
      </c>
      <c r="B8" s="147">
        <v>1500</v>
      </c>
      <c r="C8" s="147">
        <v>1340</v>
      </c>
      <c r="D8" s="147">
        <f>1470+150</f>
        <v>1620</v>
      </c>
      <c r="E8" s="147">
        <v>1620</v>
      </c>
      <c r="F8" s="147"/>
      <c r="G8" s="51"/>
      <c r="H8" s="5"/>
    </row>
    <row r="9" spans="1:8" ht="12.75">
      <c r="A9" s="93" t="s">
        <v>17</v>
      </c>
      <c r="B9" s="147"/>
      <c r="C9" s="147">
        <v>0</v>
      </c>
      <c r="D9" s="147">
        <f>C9*1.33</f>
        <v>0</v>
      </c>
      <c r="E9" s="147">
        <v>0</v>
      </c>
      <c r="F9" s="147"/>
      <c r="G9" s="51"/>
      <c r="H9" s="5"/>
    </row>
    <row r="10" spans="1:8" ht="12.75">
      <c r="A10" s="93" t="s">
        <v>114</v>
      </c>
      <c r="B10" s="147">
        <v>65000</v>
      </c>
      <c r="C10" s="147">
        <v>70020</v>
      </c>
      <c r="D10" s="147">
        <f>C10*1.33</f>
        <v>93126.6</v>
      </c>
      <c r="E10" s="147">
        <v>90000</v>
      </c>
      <c r="F10" s="147"/>
      <c r="G10" s="51"/>
      <c r="H10" s="5"/>
    </row>
    <row r="11" spans="1:8" ht="12.75">
      <c r="A11" s="93" t="s">
        <v>115</v>
      </c>
      <c r="B11" s="147">
        <v>2000</v>
      </c>
      <c r="C11" s="147">
        <v>1417</v>
      </c>
      <c r="D11" s="147">
        <f>C11*1.33</f>
        <v>1884.6100000000001</v>
      </c>
      <c r="E11" s="147">
        <v>2000</v>
      </c>
      <c r="F11" s="147"/>
      <c r="G11" s="51"/>
      <c r="H11" s="5"/>
    </row>
    <row r="12" spans="1:8" ht="12.75">
      <c r="A12" s="93" t="s">
        <v>175</v>
      </c>
      <c r="B12" s="147">
        <v>0</v>
      </c>
      <c r="C12" s="147">
        <v>0</v>
      </c>
      <c r="D12" s="147">
        <v>0</v>
      </c>
      <c r="E12" s="147">
        <v>0</v>
      </c>
      <c r="F12" s="147"/>
      <c r="G12" s="51"/>
      <c r="H12" s="5"/>
    </row>
    <row r="13" spans="1:8" ht="12.75">
      <c r="A13" s="93" t="s">
        <v>176</v>
      </c>
      <c r="B13" s="147">
        <v>45000</v>
      </c>
      <c r="C13" s="147">
        <v>32716</v>
      </c>
      <c r="D13" s="147">
        <v>50000</v>
      </c>
      <c r="E13" s="147">
        <v>50000</v>
      </c>
      <c r="F13" s="147"/>
      <c r="G13" s="51"/>
      <c r="H13" s="5"/>
    </row>
    <row r="14" spans="1:8" ht="12.75">
      <c r="A14" s="93" t="s">
        <v>158</v>
      </c>
      <c r="B14" s="147">
        <v>0</v>
      </c>
      <c r="C14" s="147">
        <v>0</v>
      </c>
      <c r="D14" s="147">
        <v>0</v>
      </c>
      <c r="E14" s="147">
        <v>0</v>
      </c>
      <c r="F14" s="147"/>
      <c r="G14" s="51"/>
      <c r="H14" s="5"/>
    </row>
    <row r="15" spans="1:8" ht="12.75">
      <c r="A15" s="93" t="s">
        <v>116</v>
      </c>
      <c r="B15" s="147">
        <v>0</v>
      </c>
      <c r="C15" s="147">
        <v>0</v>
      </c>
      <c r="D15" s="147">
        <v>0</v>
      </c>
      <c r="E15" s="147">
        <v>0</v>
      </c>
      <c r="F15" s="147"/>
      <c r="G15" s="51"/>
      <c r="H15" s="5"/>
    </row>
    <row r="16" spans="1:8" ht="12.75">
      <c r="A16" s="93" t="s">
        <v>117</v>
      </c>
      <c r="B16" s="147">
        <v>5000</v>
      </c>
      <c r="C16" s="147">
        <v>3090</v>
      </c>
      <c r="D16" s="147">
        <f>C16*1.33</f>
        <v>4109.7</v>
      </c>
      <c r="E16" s="147">
        <v>5000</v>
      </c>
      <c r="F16" s="147"/>
      <c r="G16" s="51"/>
      <c r="H16" s="5"/>
    </row>
    <row r="17" spans="1:7" ht="12.75">
      <c r="A17" s="93" t="s">
        <v>118</v>
      </c>
      <c r="B17" s="147">
        <v>12500</v>
      </c>
      <c r="C17" s="147">
        <v>6250</v>
      </c>
      <c r="D17" s="147">
        <v>12500</v>
      </c>
      <c r="E17" s="147">
        <v>12500</v>
      </c>
      <c r="F17" s="147"/>
      <c r="G17" s="51"/>
    </row>
    <row r="18" spans="1:7" ht="12.75">
      <c r="A18" s="93" t="s">
        <v>177</v>
      </c>
      <c r="B18" s="147">
        <v>5000</v>
      </c>
      <c r="C18" s="147">
        <v>4075</v>
      </c>
      <c r="D18" s="147">
        <v>5000</v>
      </c>
      <c r="E18" s="147">
        <v>5000</v>
      </c>
      <c r="F18" s="147"/>
      <c r="G18" s="51"/>
    </row>
    <row r="19" spans="1:8" ht="12.75">
      <c r="A19" s="93" t="s">
        <v>162</v>
      </c>
      <c r="B19" s="147">
        <v>1000</v>
      </c>
      <c r="C19" s="147">
        <v>1000</v>
      </c>
      <c r="D19" s="147">
        <v>1000</v>
      </c>
      <c r="E19" s="147">
        <v>0</v>
      </c>
      <c r="F19" s="147"/>
      <c r="G19" s="51"/>
      <c r="H19" s="5"/>
    </row>
    <row r="20" spans="1:8" ht="12.75">
      <c r="A20" s="93" t="s">
        <v>167</v>
      </c>
      <c r="B20" s="147">
        <v>1000</v>
      </c>
      <c r="C20" s="147">
        <v>3011</v>
      </c>
      <c r="D20" s="147">
        <f>C20*1.33</f>
        <v>4004.63</v>
      </c>
      <c r="E20" s="147">
        <v>4000</v>
      </c>
      <c r="F20" s="147"/>
      <c r="G20" s="51"/>
      <c r="H20" s="5"/>
    </row>
    <row r="21" spans="1:8" ht="12.75">
      <c r="A21" s="93" t="s">
        <v>216</v>
      </c>
      <c r="B21" s="147">
        <v>1000</v>
      </c>
      <c r="C21" s="147">
        <v>1000</v>
      </c>
      <c r="D21" s="147">
        <v>1000</v>
      </c>
      <c r="E21" s="147">
        <v>1000</v>
      </c>
      <c r="F21" s="147"/>
      <c r="G21" s="51"/>
      <c r="H21" s="5"/>
    </row>
    <row r="22" spans="1:8" ht="12.75">
      <c r="A22" s="93" t="s">
        <v>173</v>
      </c>
      <c r="B22" s="147">
        <v>6000</v>
      </c>
      <c r="C22" s="147">
        <v>4500</v>
      </c>
      <c r="D22" s="147">
        <v>6000</v>
      </c>
      <c r="E22" s="147">
        <v>0</v>
      </c>
      <c r="F22" s="147"/>
      <c r="G22" s="51"/>
      <c r="H22" s="5"/>
    </row>
    <row r="23" spans="1:8" ht="12.75">
      <c r="A23" s="93" t="s">
        <v>222</v>
      </c>
      <c r="B23" s="147">
        <v>2000</v>
      </c>
      <c r="C23" s="147">
        <v>2652</v>
      </c>
      <c r="D23" s="147">
        <v>3000</v>
      </c>
      <c r="E23" s="147">
        <v>3000</v>
      </c>
      <c r="F23" s="147"/>
      <c r="G23" s="51"/>
      <c r="H23" s="5"/>
    </row>
    <row r="24" spans="1:8" ht="12.75">
      <c r="A24" s="93" t="s">
        <v>248</v>
      </c>
      <c r="B24" s="147">
        <v>1000</v>
      </c>
      <c r="C24" s="147">
        <v>925</v>
      </c>
      <c r="D24" s="147">
        <v>1000</v>
      </c>
      <c r="E24" s="147">
        <v>1000</v>
      </c>
      <c r="F24" s="147"/>
      <c r="G24" s="51"/>
      <c r="H24" s="5"/>
    </row>
    <row r="25" spans="1:8" ht="12.75">
      <c r="A25" s="93"/>
      <c r="B25" s="147"/>
      <c r="C25" s="147">
        <v>0</v>
      </c>
      <c r="D25" s="147">
        <v>0</v>
      </c>
      <c r="E25" s="147"/>
      <c r="F25" s="147"/>
      <c r="G25" s="51"/>
      <c r="H25" s="5"/>
    </row>
    <row r="26" spans="1:8" ht="12.75">
      <c r="A26" s="93"/>
      <c r="B26" s="147"/>
      <c r="C26" s="147"/>
      <c r="D26" s="147">
        <f>C26</f>
        <v>0</v>
      </c>
      <c r="E26" s="147"/>
      <c r="F26" s="147"/>
      <c r="G26" s="51"/>
      <c r="H26" s="5"/>
    </row>
    <row r="27" spans="1:7" ht="12.75">
      <c r="A27" s="93" t="s">
        <v>85</v>
      </c>
      <c r="B27" s="147">
        <f>SUM(B5:B25)</f>
        <v>485850</v>
      </c>
      <c r="C27" s="147">
        <f>SUM(C4:C26)</f>
        <v>436996</v>
      </c>
      <c r="D27" s="147">
        <f>SUM(D4:D26)</f>
        <v>509245.54</v>
      </c>
      <c r="E27" s="147">
        <f>SUM(E5:E25)</f>
        <v>355120</v>
      </c>
      <c r="F27" s="147">
        <f>SUM(F5:F25)</f>
        <v>0</v>
      </c>
      <c r="G27" s="51"/>
    </row>
    <row r="28" spans="1:6" ht="12.75">
      <c r="A28" s="93"/>
      <c r="B28" s="147"/>
      <c r="C28" s="147"/>
      <c r="D28" s="147"/>
      <c r="E28" s="147"/>
      <c r="F28" s="147"/>
    </row>
    <row r="29" spans="1:6" ht="12.75">
      <c r="A29" s="93"/>
      <c r="B29" s="147"/>
      <c r="C29" s="147"/>
      <c r="D29" s="147"/>
      <c r="E29" s="147"/>
      <c r="F29" s="147"/>
    </row>
    <row r="30" spans="1:6" ht="12.75">
      <c r="A30" s="93" t="s">
        <v>5</v>
      </c>
      <c r="B30" s="147"/>
      <c r="C30" s="147"/>
      <c r="D30" s="147"/>
      <c r="E30" s="147"/>
      <c r="F30" s="147"/>
    </row>
    <row r="31" spans="1:6" ht="12.75">
      <c r="A31" s="93"/>
      <c r="B31" s="93"/>
      <c r="C31" s="93"/>
      <c r="D31" s="93"/>
      <c r="E31" s="93"/>
      <c r="F31" s="93"/>
    </row>
    <row r="32" spans="1:6" ht="12.75">
      <c r="A32" s="93"/>
      <c r="B32" s="93"/>
      <c r="C32" s="93">
        <v>0</v>
      </c>
      <c r="D32" s="93"/>
      <c r="E32" s="93"/>
      <c r="F32" s="93"/>
    </row>
    <row r="33" spans="1:6" ht="12.75">
      <c r="A33" s="93"/>
      <c r="B33" s="93"/>
      <c r="C33" s="93"/>
      <c r="D33" s="93"/>
      <c r="E33" s="93"/>
      <c r="F33" s="93"/>
    </row>
    <row r="34" spans="1:6" ht="12.75">
      <c r="A34" s="93"/>
      <c r="B34" s="93"/>
      <c r="C34" s="93"/>
      <c r="D34" s="93"/>
      <c r="E34" s="93"/>
      <c r="F34" s="93"/>
    </row>
    <row r="35" spans="1:6" ht="12.75">
      <c r="A35" s="93" t="s">
        <v>18</v>
      </c>
      <c r="B35" s="93"/>
      <c r="C35" s="93" t="s">
        <v>61</v>
      </c>
      <c r="D35" s="93"/>
      <c r="E35" s="93"/>
      <c r="F35" s="93"/>
    </row>
    <row r="36" ht="13.5">
      <c r="D36" s="32"/>
    </row>
    <row r="37" spans="4:8" ht="13.5">
      <c r="D37" s="32"/>
      <c r="E37" s="5"/>
      <c r="F37" s="5"/>
      <c r="H37" s="5"/>
    </row>
    <row r="38" spans="4:8" ht="13.5">
      <c r="D38" s="32"/>
      <c r="E38" s="5"/>
      <c r="F38" s="5"/>
      <c r="H38" s="5"/>
    </row>
    <row r="39" ht="13.5">
      <c r="D39" s="32"/>
    </row>
    <row r="40" ht="12.75">
      <c r="D40" s="10"/>
    </row>
  </sheetData>
  <sheetProtection/>
  <printOptions/>
  <pageMargins left="0.5" right="0.25" top="1" bottom="1" header="0.5" footer="0.5"/>
  <pageSetup horizontalDpi="600" verticalDpi="600" orientation="portrait" r:id="rId1"/>
  <headerFooter alignWithMargins="0">
    <oddFooter>&amp;L&amp;"CG Times (WN),Italic"&amp;11Page 10&amp;R&amp;"CG Times (WN),Italic"&amp;11&amp;D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H233"/>
  <sheetViews>
    <sheetView zoomScalePageLayoutView="0" workbookViewId="0" topLeftCell="A16">
      <selection activeCell="I43" sqref="I43"/>
    </sheetView>
  </sheetViews>
  <sheetFormatPr defaultColWidth="9.140625" defaultRowHeight="12.75"/>
  <cols>
    <col min="1" max="1" width="24.140625" style="0" customWidth="1"/>
    <col min="2" max="2" width="12.140625" style="0" customWidth="1"/>
    <col min="3" max="4" width="11.28125" style="0" bestFit="1" customWidth="1"/>
    <col min="5" max="5" width="13.00390625" style="0" customWidth="1"/>
    <col min="6" max="6" width="14.00390625" style="0" customWidth="1"/>
    <col min="7" max="7" width="11.28125" style="0" customWidth="1"/>
  </cols>
  <sheetData>
    <row r="1" spans="1:8" ht="12.75">
      <c r="A1" s="71"/>
      <c r="B1" s="71">
        <v>2016</v>
      </c>
      <c r="C1" s="71" t="s">
        <v>159</v>
      </c>
      <c r="D1" s="71">
        <v>2016</v>
      </c>
      <c r="E1" s="71">
        <v>2017</v>
      </c>
      <c r="F1" s="71">
        <v>2017</v>
      </c>
      <c r="G1" s="88"/>
      <c r="H1" s="10"/>
    </row>
    <row r="2" spans="1:8" ht="12.75">
      <c r="A2" s="71" t="s">
        <v>77</v>
      </c>
      <c r="B2" s="71" t="s">
        <v>0</v>
      </c>
      <c r="C2" s="76">
        <v>42643</v>
      </c>
      <c r="D2" s="71" t="s">
        <v>2</v>
      </c>
      <c r="E2" s="71" t="s">
        <v>240</v>
      </c>
      <c r="F2" s="71" t="s">
        <v>0</v>
      </c>
      <c r="G2" s="88"/>
      <c r="H2" s="10"/>
    </row>
    <row r="3" spans="1:8" ht="12.75">
      <c r="A3" s="71"/>
      <c r="B3" s="71"/>
      <c r="C3" s="76"/>
      <c r="D3" s="71"/>
      <c r="E3" s="71"/>
      <c r="F3" s="71"/>
      <c r="G3" s="89"/>
      <c r="H3" s="10"/>
    </row>
    <row r="4" spans="1:8" ht="12.75">
      <c r="A4" s="77" t="s">
        <v>249</v>
      </c>
      <c r="B4" s="81"/>
      <c r="C4" s="81"/>
      <c r="D4" s="81"/>
      <c r="E4" s="81"/>
      <c r="F4" s="81"/>
      <c r="G4" s="90"/>
      <c r="H4" s="10"/>
    </row>
    <row r="5" spans="1:8" ht="12.75">
      <c r="A5" s="77" t="s">
        <v>63</v>
      </c>
      <c r="B5" s="81"/>
      <c r="C5" s="81"/>
      <c r="D5" s="81"/>
      <c r="E5" s="81"/>
      <c r="F5" s="81"/>
      <c r="G5" s="90"/>
      <c r="H5" s="10"/>
    </row>
    <row r="6" spans="1:8" ht="12.75">
      <c r="A6" s="77" t="s">
        <v>78</v>
      </c>
      <c r="B6" s="81">
        <v>350000</v>
      </c>
      <c r="C6" s="81">
        <v>272010.03</v>
      </c>
      <c r="D6" s="81">
        <f>C6*1.33</f>
        <v>361773.3399000001</v>
      </c>
      <c r="E6" s="81">
        <v>360000</v>
      </c>
      <c r="F6" s="81"/>
      <c r="G6" s="90"/>
      <c r="H6" s="10"/>
    </row>
    <row r="7" spans="1:8" ht="12.75">
      <c r="A7" s="77" t="s">
        <v>79</v>
      </c>
      <c r="B7" s="138">
        <v>125250</v>
      </c>
      <c r="C7" s="138">
        <v>20587.85</v>
      </c>
      <c r="D7" s="138">
        <v>125250</v>
      </c>
      <c r="E7" s="138">
        <v>125250</v>
      </c>
      <c r="F7" s="138"/>
      <c r="G7" s="90"/>
      <c r="H7" s="10"/>
    </row>
    <row r="8" spans="1:8" ht="12.75">
      <c r="A8" s="77" t="s">
        <v>160</v>
      </c>
      <c r="B8" s="138">
        <v>0</v>
      </c>
      <c r="C8" s="138">
        <v>0</v>
      </c>
      <c r="D8" s="138">
        <v>0</v>
      </c>
      <c r="E8" s="138"/>
      <c r="F8" s="138"/>
      <c r="G8" s="90"/>
      <c r="H8" s="10"/>
    </row>
    <row r="9" spans="1:8" ht="12.75">
      <c r="A9" s="77" t="s">
        <v>74</v>
      </c>
      <c r="B9" s="138">
        <v>0</v>
      </c>
      <c r="C9" s="138">
        <v>0</v>
      </c>
      <c r="D9" s="138">
        <v>0</v>
      </c>
      <c r="E9" s="138">
        <v>0</v>
      </c>
      <c r="F9" s="138">
        <v>0</v>
      </c>
      <c r="G9" s="90"/>
      <c r="H9" s="10"/>
    </row>
    <row r="10" spans="1:8" ht="12.75">
      <c r="A10" s="77" t="s">
        <v>171</v>
      </c>
      <c r="B10" s="138"/>
      <c r="C10" s="138">
        <v>0</v>
      </c>
      <c r="D10" s="138">
        <f>C10*1.33</f>
        <v>0</v>
      </c>
      <c r="E10" s="138"/>
      <c r="F10" s="138"/>
      <c r="G10" s="90"/>
      <c r="H10" s="10"/>
    </row>
    <row r="11" spans="1:8" ht="12.75">
      <c r="A11" s="77"/>
      <c r="B11" s="138"/>
      <c r="C11" s="138"/>
      <c r="D11" s="138"/>
      <c r="E11" s="138"/>
      <c r="F11" s="138"/>
      <c r="G11" s="90"/>
      <c r="H11" s="10"/>
    </row>
    <row r="12" spans="1:8" ht="12.75">
      <c r="A12" s="77" t="s">
        <v>66</v>
      </c>
      <c r="B12" s="138">
        <f>SUM(B6:B10)</f>
        <v>475250</v>
      </c>
      <c r="C12" s="138">
        <f>SUM(C6:C10)</f>
        <v>292597.88</v>
      </c>
      <c r="D12" s="138">
        <f>SUM(D6:D11)</f>
        <v>487023.3399000001</v>
      </c>
      <c r="E12" s="138">
        <f>SUM(E6:E10)</f>
        <v>485250</v>
      </c>
      <c r="F12" s="138">
        <f>SUM(F6:F10)</f>
        <v>0</v>
      </c>
      <c r="G12" s="90"/>
      <c r="H12" s="10"/>
    </row>
    <row r="13" spans="1:8" ht="12.75">
      <c r="A13" s="77"/>
      <c r="B13" s="138"/>
      <c r="C13" s="138"/>
      <c r="D13" s="138"/>
      <c r="E13" s="138"/>
      <c r="F13" s="138"/>
      <c r="G13" s="90"/>
      <c r="H13" s="10"/>
    </row>
    <row r="14" spans="1:8" ht="12.75">
      <c r="A14" s="77"/>
      <c r="B14" s="138"/>
      <c r="C14" s="138"/>
      <c r="D14" s="138"/>
      <c r="E14" s="138"/>
      <c r="F14" s="138"/>
      <c r="G14" s="90"/>
      <c r="H14" s="10"/>
    </row>
    <row r="15" spans="1:8" ht="12.75">
      <c r="A15" s="77"/>
      <c r="B15" s="138"/>
      <c r="C15" s="138"/>
      <c r="D15" s="138"/>
      <c r="E15" s="138"/>
      <c r="F15" s="138"/>
      <c r="G15" s="90"/>
      <c r="H15" s="10"/>
    </row>
    <row r="16" spans="1:8" ht="12.75">
      <c r="A16" s="77" t="s">
        <v>67</v>
      </c>
      <c r="B16" s="138"/>
      <c r="C16" s="138"/>
      <c r="D16" s="138"/>
      <c r="E16" s="138"/>
      <c r="F16" s="138"/>
      <c r="G16" s="90"/>
      <c r="H16" s="10"/>
    </row>
    <row r="17" spans="1:8" ht="12.75">
      <c r="A17" s="77" t="s">
        <v>7</v>
      </c>
      <c r="B17" s="81">
        <v>150000</v>
      </c>
      <c r="C17" s="81">
        <v>114922.08</v>
      </c>
      <c r="D17" s="81">
        <f>C17*1.33</f>
        <v>152846.3664</v>
      </c>
      <c r="E17" s="81">
        <f>460136/2</f>
        <v>230068</v>
      </c>
      <c r="F17" s="81"/>
      <c r="G17" s="90"/>
      <c r="H17" s="10"/>
    </row>
    <row r="18" spans="1:8" ht="12.75">
      <c r="A18" s="77" t="s">
        <v>68</v>
      </c>
      <c r="B18" s="138">
        <v>11465</v>
      </c>
      <c r="C18" s="138">
        <v>8909.05</v>
      </c>
      <c r="D18" s="138">
        <f aca="true" t="shared" si="0" ref="D18:D34">C18*1.33</f>
        <v>11849.0365</v>
      </c>
      <c r="E18" s="138">
        <f>35965.4/2</f>
        <v>17982.7</v>
      </c>
      <c r="F18" s="138"/>
      <c r="G18" s="90"/>
      <c r="H18" s="10"/>
    </row>
    <row r="19" spans="1:8" ht="12.75">
      <c r="A19" s="77" t="s">
        <v>32</v>
      </c>
      <c r="B19" s="138">
        <v>21822</v>
      </c>
      <c r="C19" s="138">
        <v>18647.35</v>
      </c>
      <c r="D19" s="138">
        <f t="shared" si="0"/>
        <v>24800.9755</v>
      </c>
      <c r="E19" s="138">
        <f>68468.24/2</f>
        <v>34234.12</v>
      </c>
      <c r="F19" s="138"/>
      <c r="G19" s="90"/>
      <c r="H19" s="67"/>
    </row>
    <row r="20" spans="1:8" ht="12.75">
      <c r="A20" s="77" t="s">
        <v>31</v>
      </c>
      <c r="B20" s="138">
        <v>28104</v>
      </c>
      <c r="C20" s="138">
        <v>23328.5</v>
      </c>
      <c r="D20" s="138">
        <f t="shared" si="0"/>
        <v>31026.905000000002</v>
      </c>
      <c r="E20" s="138">
        <f>88755/2</f>
        <v>44377.5</v>
      </c>
      <c r="F20" s="138"/>
      <c r="G20" s="90"/>
      <c r="H20" s="10"/>
    </row>
    <row r="21" spans="1:8" ht="12.75">
      <c r="A21" s="77" t="s">
        <v>80</v>
      </c>
      <c r="B21" s="138">
        <v>15000</v>
      </c>
      <c r="C21" s="138">
        <v>4477.64</v>
      </c>
      <c r="D21" s="138">
        <f t="shared" si="0"/>
        <v>5955.261200000001</v>
      </c>
      <c r="E21" s="138">
        <v>8000</v>
      </c>
      <c r="F21" s="138"/>
      <c r="G21" s="90"/>
      <c r="H21" s="10"/>
    </row>
    <row r="22" spans="1:8" ht="12.75">
      <c r="A22" s="77" t="s">
        <v>86</v>
      </c>
      <c r="B22" s="138">
        <v>45000</v>
      </c>
      <c r="C22" s="138">
        <v>29802.48</v>
      </c>
      <c r="D22" s="138">
        <f t="shared" si="0"/>
        <v>39637.2984</v>
      </c>
      <c r="E22" s="138">
        <v>40000</v>
      </c>
      <c r="F22" s="138"/>
      <c r="G22" s="90"/>
      <c r="H22" s="10"/>
    </row>
    <row r="23" spans="1:8" ht="12.75">
      <c r="A23" s="77" t="s">
        <v>81</v>
      </c>
      <c r="B23" s="138">
        <v>8400</v>
      </c>
      <c r="C23" s="138">
        <v>3119.9</v>
      </c>
      <c r="D23" s="138">
        <f t="shared" si="0"/>
        <v>4149.467000000001</v>
      </c>
      <c r="E23" s="138">
        <v>5000</v>
      </c>
      <c r="F23" s="138"/>
      <c r="G23" s="90"/>
      <c r="H23" s="10"/>
    </row>
    <row r="24" spans="1:8" ht="12.75">
      <c r="A24" s="77" t="s">
        <v>82</v>
      </c>
      <c r="B24" s="138">
        <v>60000</v>
      </c>
      <c r="C24" s="138">
        <v>51166.19</v>
      </c>
      <c r="D24" s="138">
        <f t="shared" si="0"/>
        <v>68051.03270000001</v>
      </c>
      <c r="E24" s="138">
        <v>65000</v>
      </c>
      <c r="F24" s="138"/>
      <c r="G24" s="90"/>
      <c r="H24" s="10"/>
    </row>
    <row r="25" spans="1:8" ht="12.75">
      <c r="A25" s="77" t="s">
        <v>83</v>
      </c>
      <c r="B25" s="138">
        <v>3000</v>
      </c>
      <c r="C25" s="138">
        <v>1649.51</v>
      </c>
      <c r="D25" s="138">
        <f t="shared" si="0"/>
        <v>2193.8483</v>
      </c>
      <c r="E25" s="138">
        <v>2500</v>
      </c>
      <c r="F25" s="138"/>
      <c r="G25" s="90"/>
      <c r="H25" s="10"/>
    </row>
    <row r="26" spans="1:8" ht="12.75">
      <c r="A26" s="77" t="s">
        <v>69</v>
      </c>
      <c r="B26" s="138">
        <v>200</v>
      </c>
      <c r="C26" s="138">
        <v>121.23</v>
      </c>
      <c r="D26" s="138">
        <f t="shared" si="0"/>
        <v>161.23590000000002</v>
      </c>
      <c r="E26" s="138">
        <v>200</v>
      </c>
      <c r="F26" s="138"/>
      <c r="G26" s="90"/>
      <c r="H26" s="10"/>
    </row>
    <row r="27" spans="1:8" ht="12.75">
      <c r="A27" s="77" t="s">
        <v>84</v>
      </c>
      <c r="B27" s="138">
        <v>25000</v>
      </c>
      <c r="C27" s="138">
        <v>12234.21</v>
      </c>
      <c r="D27" s="138">
        <f t="shared" si="0"/>
        <v>16271.4993</v>
      </c>
      <c r="E27" s="138">
        <v>16000</v>
      </c>
      <c r="F27" s="138"/>
      <c r="G27" s="90"/>
      <c r="H27" s="10"/>
    </row>
    <row r="28" spans="1:8" ht="12.75">
      <c r="A28" s="77" t="s">
        <v>136</v>
      </c>
      <c r="B28" s="138">
        <v>15000</v>
      </c>
      <c r="C28" s="138">
        <v>8170.12</v>
      </c>
      <c r="D28" s="138">
        <f t="shared" si="0"/>
        <v>10866.259600000001</v>
      </c>
      <c r="E28" s="138">
        <v>10000</v>
      </c>
      <c r="F28" s="138"/>
      <c r="G28" s="90"/>
      <c r="H28" s="10"/>
    </row>
    <row r="29" spans="1:8" ht="12.75">
      <c r="A29" s="77" t="s">
        <v>280</v>
      </c>
      <c r="B29" s="148">
        <v>0</v>
      </c>
      <c r="C29" s="138">
        <v>601.58</v>
      </c>
      <c r="D29" s="138">
        <f>C29*1.33</f>
        <v>800.1014000000001</v>
      </c>
      <c r="E29" s="148">
        <v>800</v>
      </c>
      <c r="F29" s="148"/>
      <c r="G29" s="90"/>
      <c r="H29" s="10"/>
    </row>
    <row r="30" spans="1:8" ht="12.75">
      <c r="A30" s="77" t="s">
        <v>278</v>
      </c>
      <c r="B30" s="138">
        <v>0</v>
      </c>
      <c r="C30" s="138">
        <v>1260.49</v>
      </c>
      <c r="D30" s="138">
        <f t="shared" si="0"/>
        <v>1676.4517</v>
      </c>
      <c r="E30" s="138">
        <v>1500</v>
      </c>
      <c r="F30" s="138"/>
      <c r="G30" s="90"/>
      <c r="H30" s="10"/>
    </row>
    <row r="31" spans="1:8" ht="12.75">
      <c r="A31" s="77" t="s">
        <v>227</v>
      </c>
      <c r="B31" s="138">
        <v>500</v>
      </c>
      <c r="C31" s="138">
        <v>310.72</v>
      </c>
      <c r="D31" s="138">
        <f t="shared" si="0"/>
        <v>413.2576000000001</v>
      </c>
      <c r="E31" s="138">
        <v>500</v>
      </c>
      <c r="F31" s="138"/>
      <c r="G31" s="90"/>
      <c r="H31" s="10"/>
    </row>
    <row r="32" spans="1:8" ht="12.75">
      <c r="A32" s="77" t="s">
        <v>281</v>
      </c>
      <c r="B32" s="138">
        <v>4000</v>
      </c>
      <c r="C32" s="138">
        <v>0</v>
      </c>
      <c r="D32" s="138">
        <v>0</v>
      </c>
      <c r="E32" s="138">
        <v>5000</v>
      </c>
      <c r="F32" s="138"/>
      <c r="G32" s="90"/>
      <c r="H32" s="10"/>
    </row>
    <row r="33" spans="1:8" ht="12.75">
      <c r="A33" s="77" t="s">
        <v>3</v>
      </c>
      <c r="B33" s="138"/>
      <c r="C33" s="138">
        <v>0</v>
      </c>
      <c r="D33" s="138">
        <f t="shared" si="0"/>
        <v>0</v>
      </c>
      <c r="E33" s="138"/>
      <c r="F33" s="138"/>
      <c r="G33" s="90"/>
      <c r="H33" s="10"/>
    </row>
    <row r="34" spans="1:8" ht="12.75">
      <c r="A34" s="77" t="s">
        <v>279</v>
      </c>
      <c r="B34" s="138"/>
      <c r="C34" s="138">
        <v>100000</v>
      </c>
      <c r="D34" s="138">
        <f t="shared" si="0"/>
        <v>133000</v>
      </c>
      <c r="E34" s="138">
        <v>0</v>
      </c>
      <c r="F34" s="138"/>
      <c r="G34" s="90"/>
      <c r="H34" s="10"/>
    </row>
    <row r="35" spans="1:8" ht="7.5" customHeight="1">
      <c r="A35" s="77"/>
      <c r="B35" s="138"/>
      <c r="C35" s="138"/>
      <c r="D35" s="138"/>
      <c r="E35" s="138"/>
      <c r="F35" s="138"/>
      <c r="G35" s="90"/>
      <c r="H35" s="10"/>
    </row>
    <row r="36" spans="1:8" ht="12.75">
      <c r="A36" s="77" t="s">
        <v>85</v>
      </c>
      <c r="B36" s="138">
        <f>SUM(B17:B33)</f>
        <v>387491</v>
      </c>
      <c r="C36" s="138">
        <f>SUM(C17:C34)</f>
        <v>378721.05000000005</v>
      </c>
      <c r="D36" s="138">
        <f>SUM(D17:D34)</f>
        <v>503698.99650000007</v>
      </c>
      <c r="E36" s="138">
        <f>SUM(E17:E34)</f>
        <v>481162.32</v>
      </c>
      <c r="F36" s="138">
        <f>SUM(F17:F33)</f>
        <v>0</v>
      </c>
      <c r="G36" s="90"/>
      <c r="H36" s="10"/>
    </row>
    <row r="37" spans="1:8" ht="12.75">
      <c r="A37" s="77" t="s">
        <v>241</v>
      </c>
      <c r="B37" s="138"/>
      <c r="C37" s="138"/>
      <c r="D37" s="138"/>
      <c r="E37" s="138"/>
      <c r="F37" s="138"/>
      <c r="G37" s="90"/>
      <c r="H37" s="10"/>
    </row>
    <row r="38" spans="1:8" ht="12.75">
      <c r="A38" s="77"/>
      <c r="B38" s="138"/>
      <c r="C38" s="138"/>
      <c r="D38" s="138"/>
      <c r="E38" s="138"/>
      <c r="F38" s="138"/>
      <c r="G38" s="90"/>
      <c r="H38" s="10"/>
    </row>
    <row r="39" spans="1:8" ht="12.75">
      <c r="A39" s="77" t="s">
        <v>174</v>
      </c>
      <c r="B39" s="138">
        <f>B12-B36</f>
        <v>87759</v>
      </c>
      <c r="C39" s="138">
        <f>C12-C36</f>
        <v>-86123.17000000004</v>
      </c>
      <c r="D39" s="138">
        <f>D12-D36</f>
        <v>-16675.656599999988</v>
      </c>
      <c r="E39" s="138">
        <f>E12-E36</f>
        <v>4087.679999999993</v>
      </c>
      <c r="F39" s="138">
        <f>F12-F36</f>
        <v>0</v>
      </c>
      <c r="G39" s="90"/>
      <c r="H39" s="10"/>
    </row>
    <row r="40" spans="1:8" ht="9.75" customHeight="1">
      <c r="A40" s="77"/>
      <c r="B40" s="138"/>
      <c r="C40" s="138"/>
      <c r="D40" s="138"/>
      <c r="E40" s="138"/>
      <c r="F40" s="138"/>
      <c r="G40" s="90"/>
      <c r="H40" s="10"/>
    </row>
    <row r="41" spans="1:8" ht="12.75">
      <c r="A41" s="125" t="s">
        <v>189</v>
      </c>
      <c r="B41" s="139"/>
      <c r="C41" s="139"/>
      <c r="D41" s="139"/>
      <c r="E41" s="139"/>
      <c r="F41" s="138"/>
      <c r="G41" s="90"/>
      <c r="H41" s="10"/>
    </row>
    <row r="42" spans="1:8" ht="12.75">
      <c r="A42" s="125" t="s">
        <v>291</v>
      </c>
      <c r="B42" s="139"/>
      <c r="C42" s="139"/>
      <c r="D42" s="139"/>
      <c r="E42" s="139">
        <v>60000</v>
      </c>
      <c r="F42" s="138"/>
      <c r="G42" s="90"/>
      <c r="H42" s="10"/>
    </row>
    <row r="43" spans="1:8" ht="13.5" thickBot="1">
      <c r="A43" s="125" t="s">
        <v>290</v>
      </c>
      <c r="B43" s="139"/>
      <c r="C43" s="139">
        <v>0</v>
      </c>
      <c r="D43" s="139"/>
      <c r="E43" s="173">
        <v>60000</v>
      </c>
      <c r="F43" s="138"/>
      <c r="G43" s="90"/>
      <c r="H43" s="10"/>
    </row>
    <row r="44" spans="1:8" ht="12.75">
      <c r="A44" s="125"/>
      <c r="B44" s="139"/>
      <c r="C44" s="139">
        <v>0</v>
      </c>
      <c r="D44" s="139"/>
      <c r="E44" s="174">
        <v>120000</v>
      </c>
      <c r="F44" s="138"/>
      <c r="G44" s="90"/>
      <c r="H44" s="10"/>
    </row>
    <row r="45" spans="1:8" ht="9.75" customHeight="1">
      <c r="A45" s="81"/>
      <c r="B45" s="138"/>
      <c r="C45" s="138"/>
      <c r="D45" s="138"/>
      <c r="E45" s="138"/>
      <c r="F45" s="138"/>
      <c r="G45" s="90"/>
      <c r="H45" s="10"/>
    </row>
    <row r="46" spans="1:8" ht="12.75">
      <c r="A46" s="81" t="s">
        <v>131</v>
      </c>
      <c r="B46" s="138">
        <f>SUM(B42:B44)</f>
        <v>0</v>
      </c>
      <c r="C46" s="138"/>
      <c r="D46" s="138"/>
      <c r="E46" s="138"/>
      <c r="F46" s="138"/>
      <c r="G46" s="90"/>
      <c r="H46" s="10"/>
    </row>
    <row r="47" spans="1:8" ht="12.75">
      <c r="A47" s="91"/>
      <c r="B47" s="91"/>
      <c r="C47" s="91"/>
      <c r="D47" s="91"/>
      <c r="E47" s="91"/>
      <c r="F47" s="91"/>
      <c r="G47" s="89"/>
      <c r="H47" s="10"/>
    </row>
    <row r="48" spans="1:8" ht="12.75">
      <c r="A48" s="91"/>
      <c r="B48" s="91"/>
      <c r="C48" s="91"/>
      <c r="D48" s="91"/>
      <c r="E48" s="92"/>
      <c r="F48" s="92"/>
      <c r="G48" s="89"/>
      <c r="H48" s="10"/>
    </row>
    <row r="49" spans="1:8" ht="12.75">
      <c r="A49" s="10"/>
      <c r="B49" s="10"/>
      <c r="C49" s="42"/>
      <c r="D49" s="10"/>
      <c r="E49" s="10"/>
      <c r="F49" s="10"/>
      <c r="G49" s="10"/>
      <c r="H49" s="10"/>
    </row>
    <row r="50" spans="7:8" ht="12.75">
      <c r="G50" s="10"/>
      <c r="H50" s="10"/>
    </row>
    <row r="51" spans="7:8" ht="12.75">
      <c r="G51" s="10"/>
      <c r="H51" s="10"/>
    </row>
    <row r="52" spans="7:8" ht="12.75">
      <c r="G52" s="10"/>
      <c r="H52" s="10"/>
    </row>
    <row r="53" spans="7:8" ht="12.75">
      <c r="G53" s="10"/>
      <c r="H53" s="10"/>
    </row>
    <row r="54" spans="7:8" ht="12.75">
      <c r="G54" s="10"/>
      <c r="H54" s="10"/>
    </row>
    <row r="55" spans="7:8" ht="12.75">
      <c r="G55" s="10"/>
      <c r="H55" s="10"/>
    </row>
    <row r="56" spans="7:8" ht="12.75">
      <c r="G56" s="10"/>
      <c r="H56" s="10"/>
    </row>
    <row r="57" spans="7:8" ht="12.75">
      <c r="G57" s="10"/>
      <c r="H57" s="10"/>
    </row>
    <row r="58" spans="7:8" ht="12.75">
      <c r="G58" s="10"/>
      <c r="H58" s="10"/>
    </row>
    <row r="59" spans="7:8" ht="12.75">
      <c r="G59" s="10"/>
      <c r="H59" s="10"/>
    </row>
    <row r="60" spans="7:8" ht="12.75">
      <c r="G60" s="10"/>
      <c r="H60" s="10"/>
    </row>
    <row r="61" spans="7:8" ht="12.75">
      <c r="G61" s="10"/>
      <c r="H61" s="10"/>
    </row>
    <row r="62" spans="7:8" ht="12.75">
      <c r="G62" s="10"/>
      <c r="H62" s="10"/>
    </row>
    <row r="63" spans="7:8" ht="12.75">
      <c r="G63" s="10"/>
      <c r="H63" s="10"/>
    </row>
    <row r="64" spans="7:8" ht="12.75">
      <c r="G64" s="10"/>
      <c r="H64" s="10"/>
    </row>
    <row r="65" spans="7:8" ht="12.75">
      <c r="G65" s="10"/>
      <c r="H65" s="10"/>
    </row>
    <row r="66" spans="7:8" ht="12.75">
      <c r="G66" s="10"/>
      <c r="H66" s="10"/>
    </row>
    <row r="67" spans="7:8" ht="12.75">
      <c r="G67" s="10"/>
      <c r="H67" s="10"/>
    </row>
    <row r="68" spans="7:8" ht="12.75">
      <c r="G68" s="10"/>
      <c r="H68" s="10"/>
    </row>
    <row r="69" spans="7:8" ht="12.75">
      <c r="G69" s="10"/>
      <c r="H69" s="10"/>
    </row>
    <row r="70" spans="7:8" ht="12.75">
      <c r="G70" s="10"/>
      <c r="H70" s="10"/>
    </row>
    <row r="71" spans="7:8" ht="12.75">
      <c r="G71" s="10"/>
      <c r="H71" s="10"/>
    </row>
    <row r="72" spans="7:8" ht="12.75">
      <c r="G72" s="10"/>
      <c r="H72" s="10"/>
    </row>
    <row r="73" spans="7:8" ht="12.75">
      <c r="G73" s="10"/>
      <c r="H73" s="10"/>
    </row>
    <row r="74" spans="7:8" ht="12.75">
      <c r="G74" s="10"/>
      <c r="H74" s="10"/>
    </row>
    <row r="75" spans="7:8" ht="12.75">
      <c r="G75" s="10"/>
      <c r="H75" s="10"/>
    </row>
    <row r="76" spans="7:8" ht="12.75">
      <c r="G76" s="10"/>
      <c r="H76" s="10"/>
    </row>
    <row r="77" spans="7:8" ht="12.75">
      <c r="G77" s="10"/>
      <c r="H77" s="10"/>
    </row>
    <row r="78" spans="7:8" ht="12.75">
      <c r="G78" s="10"/>
      <c r="H78" s="10"/>
    </row>
    <row r="79" spans="7:8" ht="12.75">
      <c r="G79" s="10"/>
      <c r="H79" s="10"/>
    </row>
    <row r="80" spans="7:8" ht="12.75">
      <c r="G80" s="10"/>
      <c r="H80" s="10"/>
    </row>
    <row r="81" spans="7:8" ht="12.75">
      <c r="G81" s="10"/>
      <c r="H81" s="10"/>
    </row>
    <row r="82" spans="7:8" ht="12.75">
      <c r="G82" s="10"/>
      <c r="H82" s="10"/>
    </row>
    <row r="83" spans="7:8" ht="12.75">
      <c r="G83" s="10"/>
      <c r="H83" s="10"/>
    </row>
    <row r="84" spans="7:8" ht="12.75">
      <c r="G84" s="10"/>
      <c r="H84" s="10"/>
    </row>
    <row r="85" spans="7:8" ht="12.75">
      <c r="G85" s="10"/>
      <c r="H85" s="10"/>
    </row>
    <row r="86" spans="7:8" ht="12.75">
      <c r="G86" s="10"/>
      <c r="H86" s="10"/>
    </row>
    <row r="87" spans="7:8" ht="12.75">
      <c r="G87" s="10"/>
      <c r="H87" s="10"/>
    </row>
    <row r="88" spans="7:8" ht="12.75">
      <c r="G88" s="10"/>
      <c r="H88" s="10"/>
    </row>
    <row r="89" spans="7:8" ht="12.75">
      <c r="G89" s="10"/>
      <c r="H89" s="10"/>
    </row>
    <row r="90" spans="7:8" ht="12.75">
      <c r="G90" s="10"/>
      <c r="H90" s="10"/>
    </row>
    <row r="91" spans="7:8" ht="12.75">
      <c r="G91" s="10"/>
      <c r="H91" s="10"/>
    </row>
    <row r="92" spans="7:8" ht="12.75">
      <c r="G92" s="10"/>
      <c r="H92" s="10"/>
    </row>
    <row r="93" spans="7:8" ht="12.75">
      <c r="G93" s="10"/>
      <c r="H93" s="10"/>
    </row>
    <row r="94" spans="7:8" ht="12.75">
      <c r="G94" s="10"/>
      <c r="H94" s="10"/>
    </row>
    <row r="95" spans="7:8" ht="12.75">
      <c r="G95" s="10"/>
      <c r="H95" s="10"/>
    </row>
    <row r="96" spans="7:8" ht="12.75">
      <c r="G96" s="10"/>
      <c r="H96" s="10"/>
    </row>
    <row r="97" spans="7:8" ht="12.75">
      <c r="G97" s="10"/>
      <c r="H97" s="10"/>
    </row>
    <row r="98" spans="7:8" ht="12.75">
      <c r="G98" s="10"/>
      <c r="H98" s="10"/>
    </row>
    <row r="99" spans="7:8" ht="12.75">
      <c r="G99" s="10"/>
      <c r="H99" s="10"/>
    </row>
    <row r="100" spans="7:8" ht="12.75">
      <c r="G100" s="10"/>
      <c r="H100" s="10"/>
    </row>
    <row r="101" spans="7:8" ht="12.75">
      <c r="G101" s="10"/>
      <c r="H101" s="10"/>
    </row>
    <row r="102" spans="7:8" ht="12.75">
      <c r="G102" s="10"/>
      <c r="H102" s="10"/>
    </row>
    <row r="103" spans="7:8" ht="12.75">
      <c r="G103" s="10"/>
      <c r="H103" s="10"/>
    </row>
    <row r="104" spans="7:8" ht="12.75">
      <c r="G104" s="10"/>
      <c r="H104" s="10"/>
    </row>
    <row r="105" spans="7:8" ht="12.75">
      <c r="G105" s="10"/>
      <c r="H105" s="10"/>
    </row>
    <row r="106" spans="7:8" ht="12.75">
      <c r="G106" s="10"/>
      <c r="H106" s="10"/>
    </row>
    <row r="107" spans="7:8" ht="12.75">
      <c r="G107" s="10"/>
      <c r="H107" s="10"/>
    </row>
    <row r="108" spans="7:8" ht="12.75">
      <c r="G108" s="10"/>
      <c r="H108" s="10"/>
    </row>
    <row r="109" spans="7:8" ht="12.75">
      <c r="G109" s="10"/>
      <c r="H109" s="10"/>
    </row>
    <row r="110" spans="7:8" ht="12.75">
      <c r="G110" s="10"/>
      <c r="H110" s="10"/>
    </row>
    <row r="111" spans="7:8" ht="12.75">
      <c r="G111" s="10"/>
      <c r="H111" s="10"/>
    </row>
    <row r="112" spans="7:8" ht="12.75">
      <c r="G112" s="10"/>
      <c r="H112" s="10"/>
    </row>
    <row r="113" spans="7:8" ht="12.75">
      <c r="G113" s="10"/>
      <c r="H113" s="10"/>
    </row>
    <row r="114" spans="7:8" ht="12.75">
      <c r="G114" s="10"/>
      <c r="H114" s="10"/>
    </row>
    <row r="115" spans="7:8" ht="12.75">
      <c r="G115" s="10"/>
      <c r="H115" s="10"/>
    </row>
    <row r="116" spans="7:8" ht="12.75">
      <c r="G116" s="10"/>
      <c r="H116" s="10"/>
    </row>
    <row r="117" spans="7:8" ht="12.75">
      <c r="G117" s="10"/>
      <c r="H117" s="10"/>
    </row>
    <row r="118" spans="7:8" ht="12.75">
      <c r="G118" s="10"/>
      <c r="H118" s="10"/>
    </row>
    <row r="119" spans="7:8" ht="12.75">
      <c r="G119" s="10"/>
      <c r="H119" s="10"/>
    </row>
    <row r="120" spans="7:8" ht="12.75">
      <c r="G120" s="10"/>
      <c r="H120" s="10"/>
    </row>
    <row r="121" spans="7:8" ht="12.75">
      <c r="G121" s="10"/>
      <c r="H121" s="10"/>
    </row>
    <row r="122" spans="7:8" ht="12.75">
      <c r="G122" s="10"/>
      <c r="H122" s="10"/>
    </row>
    <row r="123" spans="7:8" ht="12.75">
      <c r="G123" s="10"/>
      <c r="H123" s="10"/>
    </row>
    <row r="124" spans="7:8" ht="12.75">
      <c r="G124" s="10"/>
      <c r="H124" s="10"/>
    </row>
    <row r="125" spans="7:8" ht="12.75">
      <c r="G125" s="10"/>
      <c r="H125" s="10"/>
    </row>
    <row r="126" spans="7:8" ht="12.75">
      <c r="G126" s="10"/>
      <c r="H126" s="10"/>
    </row>
    <row r="127" spans="7:8" ht="12.75">
      <c r="G127" s="10"/>
      <c r="H127" s="10"/>
    </row>
    <row r="128" spans="7:8" ht="12.75">
      <c r="G128" s="10"/>
      <c r="H128" s="10"/>
    </row>
    <row r="129" spans="7:8" ht="12.75">
      <c r="G129" s="10"/>
      <c r="H129" s="10"/>
    </row>
    <row r="130" spans="7:8" ht="12.75">
      <c r="G130" s="10"/>
      <c r="H130" s="10"/>
    </row>
    <row r="131" spans="7:8" ht="12.75">
      <c r="G131" s="10"/>
      <c r="H131" s="10"/>
    </row>
    <row r="132" spans="7:8" ht="12.75">
      <c r="G132" s="10"/>
      <c r="H132" s="10"/>
    </row>
    <row r="133" spans="7:8" ht="12.75">
      <c r="G133" s="10"/>
      <c r="H133" s="10"/>
    </row>
    <row r="134" spans="7:8" ht="12.75">
      <c r="G134" s="10"/>
      <c r="H134" s="10"/>
    </row>
    <row r="135" spans="7:8" ht="12.75">
      <c r="G135" s="10"/>
      <c r="H135" s="10"/>
    </row>
    <row r="136" spans="7:8" ht="12.75">
      <c r="G136" s="10"/>
      <c r="H136" s="10"/>
    </row>
    <row r="137" spans="7:8" ht="12.75">
      <c r="G137" s="10"/>
      <c r="H137" s="10"/>
    </row>
    <row r="138" spans="7:8" ht="12.75">
      <c r="G138" s="10"/>
      <c r="H138" s="10"/>
    </row>
    <row r="139" spans="7:8" ht="12.75">
      <c r="G139" s="10"/>
      <c r="H139" s="10"/>
    </row>
    <row r="140" spans="7:8" ht="12.75">
      <c r="G140" s="10"/>
      <c r="H140" s="10"/>
    </row>
    <row r="141" spans="7:8" ht="12.75">
      <c r="G141" s="10"/>
      <c r="H141" s="10"/>
    </row>
    <row r="142" spans="7:8" ht="12.75">
      <c r="G142" s="10"/>
      <c r="H142" s="10"/>
    </row>
    <row r="143" spans="7:8" ht="12.75">
      <c r="G143" s="10"/>
      <c r="H143" s="10"/>
    </row>
    <row r="144" spans="7:8" ht="12.75">
      <c r="G144" s="10"/>
      <c r="H144" s="10"/>
    </row>
    <row r="145" spans="7:8" ht="12.75">
      <c r="G145" s="10"/>
      <c r="H145" s="10"/>
    </row>
    <row r="146" spans="7:8" ht="12.75">
      <c r="G146" s="10"/>
      <c r="H146" s="10"/>
    </row>
    <row r="147" spans="7:8" ht="12.75">
      <c r="G147" s="10"/>
      <c r="H147" s="10"/>
    </row>
    <row r="148" spans="7:8" ht="12.75">
      <c r="G148" s="10"/>
      <c r="H148" s="10"/>
    </row>
    <row r="149" spans="7:8" ht="12.75">
      <c r="G149" s="10"/>
      <c r="H149" s="10"/>
    </row>
    <row r="150" spans="7:8" ht="12.75">
      <c r="G150" s="10"/>
      <c r="H150" s="10"/>
    </row>
    <row r="151" spans="7:8" ht="12.75">
      <c r="G151" s="10"/>
      <c r="H151" s="10"/>
    </row>
    <row r="152" spans="7:8" ht="12.75">
      <c r="G152" s="10"/>
      <c r="H152" s="10"/>
    </row>
    <row r="153" spans="7:8" ht="12.75">
      <c r="G153" s="10"/>
      <c r="H153" s="10"/>
    </row>
    <row r="154" spans="7:8" ht="12.75">
      <c r="G154" s="10"/>
      <c r="H154" s="10"/>
    </row>
    <row r="155" spans="7:8" ht="12.75">
      <c r="G155" s="10"/>
      <c r="H155" s="10"/>
    </row>
    <row r="156" spans="7:8" ht="12.75">
      <c r="G156" s="10"/>
      <c r="H156" s="10"/>
    </row>
    <row r="157" spans="7:8" ht="12.75">
      <c r="G157" s="10"/>
      <c r="H157" s="10"/>
    </row>
    <row r="158" spans="7:8" ht="12.75">
      <c r="G158" s="10"/>
      <c r="H158" s="10"/>
    </row>
    <row r="159" spans="7:8" ht="12.75">
      <c r="G159" s="10"/>
      <c r="H159" s="10"/>
    </row>
    <row r="160" spans="7:8" ht="12.75">
      <c r="G160" s="10"/>
      <c r="H160" s="10"/>
    </row>
    <row r="161" spans="7:8" ht="12.75">
      <c r="G161" s="10"/>
      <c r="H161" s="10"/>
    </row>
    <row r="162" spans="7:8" ht="12.75">
      <c r="G162" s="10"/>
      <c r="H162" s="10"/>
    </row>
    <row r="163" spans="7:8" ht="12.75">
      <c r="G163" s="10"/>
      <c r="H163" s="10"/>
    </row>
    <row r="164" spans="7:8" ht="12.75">
      <c r="G164" s="10"/>
      <c r="H164" s="10"/>
    </row>
    <row r="165" spans="7:8" ht="12.75">
      <c r="G165" s="10"/>
      <c r="H165" s="10"/>
    </row>
    <row r="166" spans="7:8" ht="12.75">
      <c r="G166" s="10"/>
      <c r="H166" s="10"/>
    </row>
    <row r="167" spans="7:8" ht="12.75">
      <c r="G167" s="10"/>
      <c r="H167" s="10"/>
    </row>
    <row r="168" spans="7:8" ht="12.75">
      <c r="G168" s="10"/>
      <c r="H168" s="10"/>
    </row>
    <row r="169" spans="7:8" ht="12.75">
      <c r="G169" s="10"/>
      <c r="H169" s="10"/>
    </row>
    <row r="170" spans="7:8" ht="12.75">
      <c r="G170" s="10"/>
      <c r="H170" s="10"/>
    </row>
    <row r="171" spans="7:8" ht="12.75">
      <c r="G171" s="10"/>
      <c r="H171" s="10"/>
    </row>
    <row r="172" spans="7:8" ht="12.75">
      <c r="G172" s="10"/>
      <c r="H172" s="10"/>
    </row>
    <row r="173" spans="7:8" ht="12.75">
      <c r="G173" s="10"/>
      <c r="H173" s="10"/>
    </row>
    <row r="174" spans="7:8" ht="12.75">
      <c r="G174" s="10"/>
      <c r="H174" s="10"/>
    </row>
    <row r="175" spans="7:8" ht="12.75">
      <c r="G175" s="10"/>
      <c r="H175" s="10"/>
    </row>
    <row r="176" spans="7:8" ht="12.75">
      <c r="G176" s="10"/>
      <c r="H176" s="10"/>
    </row>
    <row r="177" spans="7:8" ht="12.75">
      <c r="G177" s="10"/>
      <c r="H177" s="10"/>
    </row>
    <row r="178" spans="7:8" ht="12.75">
      <c r="G178" s="10"/>
      <c r="H178" s="10"/>
    </row>
    <row r="179" spans="7:8" ht="12.75">
      <c r="G179" s="10"/>
      <c r="H179" s="10"/>
    </row>
    <row r="180" spans="7:8" ht="12.75">
      <c r="G180" s="10"/>
      <c r="H180" s="10"/>
    </row>
    <row r="181" spans="7:8" ht="12.75">
      <c r="G181" s="10"/>
      <c r="H181" s="10"/>
    </row>
    <row r="182" spans="7:8" ht="12.75">
      <c r="G182" s="10"/>
      <c r="H182" s="10"/>
    </row>
    <row r="183" spans="7:8" ht="12.75">
      <c r="G183" s="10"/>
      <c r="H183" s="10"/>
    </row>
    <row r="184" spans="7:8" ht="12.75">
      <c r="G184" s="10"/>
      <c r="H184" s="10"/>
    </row>
    <row r="185" spans="7:8" ht="12.75">
      <c r="G185" s="10"/>
      <c r="H185" s="10"/>
    </row>
    <row r="186" spans="7:8" ht="12.75">
      <c r="G186" s="10"/>
      <c r="H186" s="10"/>
    </row>
    <row r="187" spans="7:8" ht="12.75">
      <c r="G187" s="10"/>
      <c r="H187" s="10"/>
    </row>
    <row r="188" spans="7:8" ht="12.75">
      <c r="G188" s="10"/>
      <c r="H188" s="10"/>
    </row>
    <row r="189" spans="7:8" ht="12.75">
      <c r="G189" s="10"/>
      <c r="H189" s="10"/>
    </row>
    <row r="190" spans="7:8" ht="12.75">
      <c r="G190" s="10"/>
      <c r="H190" s="10"/>
    </row>
    <row r="191" spans="7:8" ht="12.75">
      <c r="G191" s="10"/>
      <c r="H191" s="10"/>
    </row>
    <row r="192" spans="7:8" ht="12.75">
      <c r="G192" s="10"/>
      <c r="H192" s="10"/>
    </row>
    <row r="193" spans="7:8" ht="12.75">
      <c r="G193" s="10"/>
      <c r="H193" s="10"/>
    </row>
    <row r="194" spans="7:8" ht="12.75">
      <c r="G194" s="10"/>
      <c r="H194" s="10"/>
    </row>
    <row r="195" spans="7:8" ht="12.75">
      <c r="G195" s="10"/>
      <c r="H195" s="10"/>
    </row>
    <row r="196" spans="7:8" ht="12.75">
      <c r="G196" s="10"/>
      <c r="H196" s="10"/>
    </row>
    <row r="197" spans="7:8" ht="12.75">
      <c r="G197" s="10"/>
      <c r="H197" s="10"/>
    </row>
    <row r="198" spans="7:8" ht="12.75">
      <c r="G198" s="10"/>
      <c r="H198" s="10"/>
    </row>
    <row r="199" spans="7:8" ht="12.75">
      <c r="G199" s="10"/>
      <c r="H199" s="10"/>
    </row>
    <row r="200" spans="7:8" ht="12.75">
      <c r="G200" s="10"/>
      <c r="H200" s="10"/>
    </row>
    <row r="201" spans="7:8" ht="12.75">
      <c r="G201" s="10"/>
      <c r="H201" s="10"/>
    </row>
    <row r="202" spans="7:8" ht="12.75">
      <c r="G202" s="10"/>
      <c r="H202" s="10"/>
    </row>
    <row r="203" spans="7:8" ht="12.75">
      <c r="G203" s="10"/>
      <c r="H203" s="10"/>
    </row>
    <row r="204" spans="7:8" ht="12.75">
      <c r="G204" s="10"/>
      <c r="H204" s="10"/>
    </row>
    <row r="205" spans="7:8" ht="12.75">
      <c r="G205" s="10"/>
      <c r="H205" s="10"/>
    </row>
    <row r="206" spans="7:8" ht="12.75">
      <c r="G206" s="10"/>
      <c r="H206" s="10"/>
    </row>
    <row r="207" spans="7:8" ht="12.75">
      <c r="G207" s="10"/>
      <c r="H207" s="10"/>
    </row>
    <row r="208" spans="7:8" ht="12.75">
      <c r="G208" s="10"/>
      <c r="H208" s="10"/>
    </row>
    <row r="209" spans="7:8" ht="12.75">
      <c r="G209" s="10"/>
      <c r="H209" s="10"/>
    </row>
    <row r="210" spans="7:8" ht="12.75">
      <c r="G210" s="10"/>
      <c r="H210" s="10"/>
    </row>
    <row r="211" spans="7:8" ht="12.75">
      <c r="G211" s="10"/>
      <c r="H211" s="10"/>
    </row>
    <row r="212" spans="7:8" ht="12.75">
      <c r="G212" s="10"/>
      <c r="H212" s="10"/>
    </row>
    <row r="213" spans="7:8" ht="12.75">
      <c r="G213" s="10"/>
      <c r="H213" s="10"/>
    </row>
    <row r="214" spans="7:8" ht="12.75">
      <c r="G214" s="10"/>
      <c r="H214" s="10"/>
    </row>
    <row r="215" spans="7:8" ht="12.75">
      <c r="G215" s="10"/>
      <c r="H215" s="10"/>
    </row>
    <row r="216" spans="7:8" ht="12.75">
      <c r="G216" s="10"/>
      <c r="H216" s="10"/>
    </row>
    <row r="217" spans="7:8" ht="12.75">
      <c r="G217" s="10"/>
      <c r="H217" s="10"/>
    </row>
    <row r="218" spans="7:8" ht="12.75">
      <c r="G218" s="10"/>
      <c r="H218" s="10"/>
    </row>
    <row r="219" spans="7:8" ht="12.75">
      <c r="G219" s="10"/>
      <c r="H219" s="10"/>
    </row>
    <row r="220" spans="7:8" ht="12.75">
      <c r="G220" s="10"/>
      <c r="H220" s="10"/>
    </row>
    <row r="221" spans="7:8" ht="12.75">
      <c r="G221" s="10"/>
      <c r="H221" s="10"/>
    </row>
    <row r="222" spans="7:8" ht="12.75">
      <c r="G222" s="10"/>
      <c r="H222" s="10"/>
    </row>
    <row r="223" spans="7:8" ht="12.75">
      <c r="G223" s="10"/>
      <c r="H223" s="10"/>
    </row>
    <row r="224" spans="7:8" ht="12.75">
      <c r="G224" s="10"/>
      <c r="H224" s="10"/>
    </row>
    <row r="225" spans="7:8" ht="12.75">
      <c r="G225" s="10"/>
      <c r="H225" s="10"/>
    </row>
    <row r="226" spans="7:8" ht="12.75">
      <c r="G226" s="10"/>
      <c r="H226" s="10"/>
    </row>
    <row r="227" spans="7:8" ht="12.75">
      <c r="G227" s="10"/>
      <c r="H227" s="10"/>
    </row>
    <row r="228" spans="7:8" ht="12.75">
      <c r="G228" s="10"/>
      <c r="H228" s="10"/>
    </row>
    <row r="229" spans="7:8" ht="12.75">
      <c r="G229" s="10"/>
      <c r="H229" s="10"/>
    </row>
    <row r="230" spans="7:8" ht="12.75">
      <c r="G230" s="10"/>
      <c r="H230" s="10"/>
    </row>
    <row r="231" spans="7:8" ht="12.75">
      <c r="G231" s="10"/>
      <c r="H231" s="10"/>
    </row>
    <row r="232" spans="7:8" ht="12.75">
      <c r="G232" s="10"/>
      <c r="H232" s="10"/>
    </row>
    <row r="233" spans="7:8" ht="12.75">
      <c r="G233" s="10"/>
      <c r="H233" s="10"/>
    </row>
  </sheetData>
  <sheetProtection/>
  <printOptions/>
  <pageMargins left="0.5" right="0.25" top="1" bottom="1" header="0.5" footer="0.5"/>
  <pageSetup horizontalDpi="600" verticalDpi="600" orientation="portrait" r:id="rId1"/>
  <headerFooter alignWithMargins="0">
    <oddFooter>&amp;L&amp;"CG Times (WN),Italic"&amp;11Page 11&amp;C&amp;"CG Times (WN),Italic"&amp;11Street Department
&amp;R&amp;"CG Times (WN),Italic"&amp;11&amp;D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H70"/>
  <sheetViews>
    <sheetView zoomScalePageLayoutView="0" workbookViewId="0" topLeftCell="A13">
      <selection activeCell="E5" sqref="E5"/>
    </sheetView>
  </sheetViews>
  <sheetFormatPr defaultColWidth="9.140625" defaultRowHeight="12.75"/>
  <cols>
    <col min="1" max="1" width="17.7109375" style="0" bestFit="1" customWidth="1"/>
    <col min="2" max="2" width="17.28125" style="0" customWidth="1"/>
    <col min="3" max="3" width="12.8515625" style="0" customWidth="1"/>
    <col min="4" max="4" width="13.00390625" style="0" customWidth="1"/>
    <col min="5" max="5" width="14.421875" style="0" customWidth="1"/>
    <col min="6" max="6" width="16.8515625" style="0" customWidth="1"/>
    <col min="7" max="7" width="12.7109375" style="10" customWidth="1"/>
  </cols>
  <sheetData>
    <row r="1" spans="1:7" ht="13.5">
      <c r="A1" s="71"/>
      <c r="B1" s="72">
        <v>2016</v>
      </c>
      <c r="C1" s="71" t="s">
        <v>12</v>
      </c>
      <c r="D1" s="71">
        <v>2016</v>
      </c>
      <c r="E1" s="72">
        <v>2017</v>
      </c>
      <c r="F1" s="71">
        <v>2017</v>
      </c>
      <c r="G1" s="65"/>
    </row>
    <row r="2" spans="1:7" ht="13.5">
      <c r="A2" s="71" t="s">
        <v>132</v>
      </c>
      <c r="B2" s="72" t="s">
        <v>0</v>
      </c>
      <c r="C2" s="76">
        <v>42643</v>
      </c>
      <c r="D2" s="71" t="s">
        <v>2</v>
      </c>
      <c r="E2" s="72" t="s">
        <v>0</v>
      </c>
      <c r="F2" s="71" t="s">
        <v>243</v>
      </c>
      <c r="G2" s="65"/>
    </row>
    <row r="3" spans="1:6" ht="12.75">
      <c r="A3" s="77"/>
      <c r="B3" s="79"/>
      <c r="C3" s="77"/>
      <c r="D3" s="77"/>
      <c r="E3" s="79"/>
      <c r="F3" s="77"/>
    </row>
    <row r="4" spans="1:7" ht="12.75">
      <c r="A4" s="77" t="s">
        <v>63</v>
      </c>
      <c r="B4" s="80"/>
      <c r="C4" s="81"/>
      <c r="D4" s="81"/>
      <c r="E4" s="80"/>
      <c r="F4" s="81"/>
      <c r="G4" s="53"/>
    </row>
    <row r="5" spans="1:8" ht="12.75">
      <c r="A5" s="77" t="s">
        <v>64</v>
      </c>
      <c r="B5" s="80">
        <v>495000</v>
      </c>
      <c r="C5" s="81">
        <v>389275.68</v>
      </c>
      <c r="D5" s="81">
        <f>C5*1.33</f>
        <v>517736.6544</v>
      </c>
      <c r="E5" s="80">
        <v>515000</v>
      </c>
      <c r="F5" s="81"/>
      <c r="G5" s="53"/>
      <c r="H5" s="10"/>
    </row>
    <row r="6" spans="1:8" ht="12.75">
      <c r="A6" s="77" t="s">
        <v>65</v>
      </c>
      <c r="B6" s="141">
        <v>5100</v>
      </c>
      <c r="C6" s="138">
        <v>10100</v>
      </c>
      <c r="D6" s="138">
        <f>C6*1.33</f>
        <v>13433</v>
      </c>
      <c r="E6" s="141">
        <v>10000</v>
      </c>
      <c r="F6" s="81"/>
      <c r="G6" s="53"/>
      <c r="H6" s="10"/>
    </row>
    <row r="7" spans="1:8" ht="12.75">
      <c r="A7" s="77" t="s">
        <v>223</v>
      </c>
      <c r="B7" s="141">
        <v>19750</v>
      </c>
      <c r="C7" s="138">
        <v>16740</v>
      </c>
      <c r="D7" s="138">
        <f>1860*12</f>
        <v>22320</v>
      </c>
      <c r="E7" s="141">
        <v>22320</v>
      </c>
      <c r="F7" s="81"/>
      <c r="G7" s="53"/>
      <c r="H7" s="10"/>
    </row>
    <row r="8" spans="1:8" ht="12.75">
      <c r="A8" s="77" t="s">
        <v>171</v>
      </c>
      <c r="B8" s="141"/>
      <c r="C8" s="138">
        <v>0</v>
      </c>
      <c r="D8" s="138">
        <f aca="true" t="shared" si="0" ref="D8:D31">C8*1.33</f>
        <v>0</v>
      </c>
      <c r="E8" s="141"/>
      <c r="F8" s="81"/>
      <c r="G8" s="53"/>
      <c r="H8" s="10"/>
    </row>
    <row r="9" spans="1:8" ht="12.75">
      <c r="A9" s="77"/>
      <c r="B9" s="141"/>
      <c r="C9" s="138"/>
      <c r="D9" s="138"/>
      <c r="E9" s="141"/>
      <c r="F9" s="81">
        <f>E9/12</f>
        <v>0</v>
      </c>
      <c r="G9" s="53"/>
      <c r="H9" s="10"/>
    </row>
    <row r="10" spans="1:8" ht="12.75">
      <c r="A10" s="77" t="s">
        <v>66</v>
      </c>
      <c r="B10" s="141">
        <f>SUM(B5:B8)</f>
        <v>519850</v>
      </c>
      <c r="C10" s="138">
        <f>SUM(C5:C8)</f>
        <v>416115.68</v>
      </c>
      <c r="D10" s="138">
        <f>SUM(D5:D8)</f>
        <v>553489.6544</v>
      </c>
      <c r="E10" s="141">
        <f>SUM(E5:E8)</f>
        <v>547320</v>
      </c>
      <c r="F10" s="81"/>
      <c r="G10" s="53"/>
      <c r="H10" s="10"/>
    </row>
    <row r="11" spans="1:8" ht="12.75">
      <c r="A11" s="77"/>
      <c r="B11" s="141"/>
      <c r="C11" s="138"/>
      <c r="D11" s="138"/>
      <c r="E11" s="141"/>
      <c r="F11" s="81"/>
      <c r="G11" s="53"/>
      <c r="H11" s="10"/>
    </row>
    <row r="12" spans="1:8" ht="12.75">
      <c r="A12" s="77"/>
      <c r="B12" s="80"/>
      <c r="C12" s="81"/>
      <c r="D12" s="81"/>
      <c r="E12" s="80"/>
      <c r="F12" s="81"/>
      <c r="G12" s="53"/>
      <c r="H12" s="10"/>
    </row>
    <row r="13" spans="1:8" ht="12.75">
      <c r="A13" s="77"/>
      <c r="B13" s="80"/>
      <c r="C13" s="81"/>
      <c r="D13" s="81"/>
      <c r="E13" s="80"/>
      <c r="F13" s="81"/>
      <c r="G13" s="53"/>
      <c r="H13" s="10"/>
    </row>
    <row r="14" spans="1:8" ht="12.75">
      <c r="A14" s="77" t="s">
        <v>67</v>
      </c>
      <c r="B14" s="80"/>
      <c r="C14" s="81"/>
      <c r="D14" s="81"/>
      <c r="E14" s="80"/>
      <c r="F14" s="81"/>
      <c r="G14" s="53"/>
      <c r="H14" s="10"/>
    </row>
    <row r="15" spans="1:8" ht="12.75">
      <c r="A15" s="77" t="s">
        <v>7</v>
      </c>
      <c r="B15" s="80">
        <v>150000</v>
      </c>
      <c r="C15" s="81">
        <v>112042.29</v>
      </c>
      <c r="D15" s="81">
        <f>C15*1.33</f>
        <v>149016.2457</v>
      </c>
      <c r="E15" s="80">
        <v>230068</v>
      </c>
      <c r="F15" s="81"/>
      <c r="G15" s="53"/>
      <c r="H15" s="10"/>
    </row>
    <row r="16" spans="1:8" ht="12.75">
      <c r="A16" s="77" t="s">
        <v>68</v>
      </c>
      <c r="B16" s="141">
        <f>B15*7.65%</f>
        <v>11475</v>
      </c>
      <c r="C16" s="138">
        <v>8649.77</v>
      </c>
      <c r="D16" s="138">
        <v>13000</v>
      </c>
      <c r="E16" s="141">
        <f>E15*7.65%</f>
        <v>17600.202</v>
      </c>
      <c r="F16" s="138"/>
      <c r="G16" s="53"/>
      <c r="H16" s="10"/>
    </row>
    <row r="17" spans="1:8" ht="12.75">
      <c r="A17" s="77" t="s">
        <v>32</v>
      </c>
      <c r="B17" s="141">
        <v>21825</v>
      </c>
      <c r="C17" s="138">
        <v>16749.79</v>
      </c>
      <c r="D17" s="138">
        <f t="shared" si="0"/>
        <v>22277.2207</v>
      </c>
      <c r="E17" s="141">
        <f>E15*14.5%</f>
        <v>33359.86</v>
      </c>
      <c r="F17" s="138"/>
      <c r="G17" s="53"/>
      <c r="H17" s="10"/>
    </row>
    <row r="18" spans="1:8" ht="12.75">
      <c r="A18" s="77" t="s">
        <v>31</v>
      </c>
      <c r="B18" s="141">
        <v>28104</v>
      </c>
      <c r="C18" s="138">
        <v>20388.5</v>
      </c>
      <c r="D18" s="138">
        <f t="shared" si="0"/>
        <v>27116.705</v>
      </c>
      <c r="E18" s="141">
        <v>44375</v>
      </c>
      <c r="F18" s="138"/>
      <c r="G18" s="53"/>
      <c r="H18" s="10"/>
    </row>
    <row r="19" spans="1:8" ht="12.75">
      <c r="A19" s="77" t="s">
        <v>3</v>
      </c>
      <c r="B19" s="141">
        <v>0</v>
      </c>
      <c r="C19" s="138">
        <v>0</v>
      </c>
      <c r="D19" s="138">
        <f t="shared" si="0"/>
        <v>0</v>
      </c>
      <c r="E19" s="141">
        <v>0</v>
      </c>
      <c r="F19" s="138"/>
      <c r="G19" s="53"/>
      <c r="H19" s="10"/>
    </row>
    <row r="20" spans="1:8" ht="12.75">
      <c r="A20" s="77" t="s">
        <v>69</v>
      </c>
      <c r="B20" s="141">
        <v>185</v>
      </c>
      <c r="C20" s="138">
        <v>406.51</v>
      </c>
      <c r="D20" s="138">
        <f t="shared" si="0"/>
        <v>540.6583</v>
      </c>
      <c r="E20" s="141">
        <v>550</v>
      </c>
      <c r="F20" s="138"/>
      <c r="G20" s="53"/>
      <c r="H20" s="10"/>
    </row>
    <row r="21" spans="1:8" ht="12.75">
      <c r="A21" s="77" t="s">
        <v>70</v>
      </c>
      <c r="B21" s="141">
        <v>96000</v>
      </c>
      <c r="C21" s="138">
        <v>72523.33</v>
      </c>
      <c r="D21" s="138">
        <f t="shared" si="0"/>
        <v>96456.0289</v>
      </c>
      <c r="E21" s="141">
        <v>95000</v>
      </c>
      <c r="F21" s="138"/>
      <c r="G21" s="53"/>
      <c r="H21" s="10"/>
    </row>
    <row r="22" spans="1:8" ht="12.75">
      <c r="A22" s="77" t="s">
        <v>71</v>
      </c>
      <c r="B22" s="141">
        <v>10000</v>
      </c>
      <c r="C22" s="138">
        <v>14387.49</v>
      </c>
      <c r="D22" s="138">
        <f t="shared" si="0"/>
        <v>19135.3617</v>
      </c>
      <c r="E22" s="141">
        <v>15000</v>
      </c>
      <c r="F22" s="138"/>
      <c r="G22" s="53"/>
      <c r="H22" s="10"/>
    </row>
    <row r="23" spans="1:8" ht="12.75">
      <c r="A23" s="77" t="s">
        <v>25</v>
      </c>
      <c r="B23" s="141">
        <v>50000</v>
      </c>
      <c r="C23" s="138">
        <v>48920.74</v>
      </c>
      <c r="D23" s="138">
        <f t="shared" si="0"/>
        <v>65064.5842</v>
      </c>
      <c r="E23" s="141">
        <v>60000</v>
      </c>
      <c r="F23" s="138"/>
      <c r="G23" s="53"/>
      <c r="H23" s="10"/>
    </row>
    <row r="24" spans="1:8" ht="12.75">
      <c r="A24" s="77" t="s">
        <v>23</v>
      </c>
      <c r="B24" s="141">
        <v>0</v>
      </c>
      <c r="C24" s="138">
        <v>0</v>
      </c>
      <c r="D24" s="138">
        <v>0</v>
      </c>
      <c r="E24" s="141">
        <v>0</v>
      </c>
      <c r="F24" s="138"/>
      <c r="G24" s="53"/>
      <c r="H24" s="10"/>
    </row>
    <row r="25" spans="1:8" ht="12.75">
      <c r="A25" s="77" t="s">
        <v>72</v>
      </c>
      <c r="B25" s="141">
        <v>0</v>
      </c>
      <c r="C25" s="138">
        <v>0</v>
      </c>
      <c r="D25" s="138">
        <f t="shared" si="0"/>
        <v>0</v>
      </c>
      <c r="E25" s="141">
        <v>0</v>
      </c>
      <c r="F25" s="138"/>
      <c r="G25" s="53"/>
      <c r="H25" s="10"/>
    </row>
    <row r="26" spans="1:8" ht="12.75">
      <c r="A26" s="77" t="s">
        <v>73</v>
      </c>
      <c r="B26" s="141">
        <v>0</v>
      </c>
      <c r="C26" s="138"/>
      <c r="D26" s="138">
        <f t="shared" si="0"/>
        <v>0</v>
      </c>
      <c r="E26" s="141">
        <v>0</v>
      </c>
      <c r="F26" s="138"/>
      <c r="G26" s="53"/>
      <c r="H26" s="10"/>
    </row>
    <row r="27" spans="1:8" ht="12.75">
      <c r="A27" s="77" t="s">
        <v>74</v>
      </c>
      <c r="B27" s="149">
        <v>0</v>
      </c>
      <c r="C27" s="138">
        <v>0</v>
      </c>
      <c r="D27" s="138">
        <f t="shared" si="0"/>
        <v>0</v>
      </c>
      <c r="E27" s="149">
        <v>0</v>
      </c>
      <c r="F27" s="148"/>
      <c r="G27" s="70"/>
      <c r="H27" s="10"/>
    </row>
    <row r="28" spans="1:8" ht="12.75">
      <c r="A28" s="77" t="s">
        <v>184</v>
      </c>
      <c r="B28" s="141">
        <v>47000</v>
      </c>
      <c r="C28" s="138">
        <v>35808</v>
      </c>
      <c r="D28" s="138">
        <f>C28*1.33</f>
        <v>47624.64</v>
      </c>
      <c r="E28" s="141">
        <v>48000</v>
      </c>
      <c r="F28" s="138"/>
      <c r="G28" s="53"/>
      <c r="H28" s="10"/>
    </row>
    <row r="29" spans="1:8" ht="12.75">
      <c r="A29" s="77" t="s">
        <v>282</v>
      </c>
      <c r="B29" s="141"/>
      <c r="C29" s="138">
        <v>112000</v>
      </c>
      <c r="D29" s="138">
        <v>0</v>
      </c>
      <c r="E29" s="141"/>
      <c r="F29" s="138"/>
      <c r="G29" s="53"/>
      <c r="H29" s="10"/>
    </row>
    <row r="30" spans="1:8" ht="12.75">
      <c r="A30" s="77"/>
      <c r="B30" s="141"/>
      <c r="C30" s="138"/>
      <c r="D30" s="138"/>
      <c r="E30" s="141"/>
      <c r="F30" s="138"/>
      <c r="G30" s="53"/>
      <c r="H30" s="10"/>
    </row>
    <row r="31" spans="1:8" ht="12.75">
      <c r="A31" s="77" t="s">
        <v>75</v>
      </c>
      <c r="B31" s="141">
        <f>SUM(B15:B29)</f>
        <v>414589</v>
      </c>
      <c r="C31" s="138">
        <f>SUM(C15:C30)</f>
        <v>441876.42</v>
      </c>
      <c r="D31" s="138">
        <f t="shared" si="0"/>
        <v>587695.6386000001</v>
      </c>
      <c r="E31" s="141">
        <f>SUM(E15:E29)</f>
        <v>543953.0619999999</v>
      </c>
      <c r="F31" s="138"/>
      <c r="G31" s="53"/>
      <c r="H31" s="10"/>
    </row>
    <row r="32" spans="1:8" ht="12.75">
      <c r="A32" s="77"/>
      <c r="B32" s="141"/>
      <c r="C32" s="138"/>
      <c r="D32" s="138"/>
      <c r="E32" s="141"/>
      <c r="F32" s="138"/>
      <c r="G32" s="53"/>
      <c r="H32" s="10"/>
    </row>
    <row r="33" spans="1:8" ht="12.75">
      <c r="A33" s="77" t="s">
        <v>241</v>
      </c>
      <c r="B33" s="141">
        <f>B10-B31</f>
        <v>105261</v>
      </c>
      <c r="C33" s="138"/>
      <c r="D33" s="138">
        <f>D10-D31</f>
        <v>-34205.984200000064</v>
      </c>
      <c r="E33" s="141">
        <f>E10-E31</f>
        <v>3366.938000000082</v>
      </c>
      <c r="F33" s="138">
        <f>F10-F31</f>
        <v>0</v>
      </c>
      <c r="G33" s="53"/>
      <c r="H33" s="10"/>
    </row>
    <row r="34" spans="1:8" ht="12.75">
      <c r="A34" s="77"/>
      <c r="B34" s="141"/>
      <c r="C34" s="138"/>
      <c r="D34" s="138"/>
      <c r="E34" s="141"/>
      <c r="F34" s="138"/>
      <c r="G34" s="53"/>
      <c r="H34" s="10"/>
    </row>
    <row r="35" spans="1:8" ht="12.75">
      <c r="A35" s="86"/>
      <c r="B35" s="87"/>
      <c r="C35" s="87"/>
      <c r="D35" s="81"/>
      <c r="E35" s="87"/>
      <c r="F35" s="81"/>
      <c r="G35" s="53"/>
      <c r="H35" s="10"/>
    </row>
    <row r="36" spans="1:8" ht="12.75">
      <c r="A36" s="81" t="s">
        <v>76</v>
      </c>
      <c r="B36" s="80"/>
      <c r="C36" s="81"/>
      <c r="D36" s="81"/>
      <c r="E36" s="80"/>
      <c r="F36" s="81"/>
      <c r="G36" s="53"/>
      <c r="H36" s="10"/>
    </row>
    <row r="37" spans="1:8" ht="12.75">
      <c r="A37" s="81"/>
      <c r="B37" s="80"/>
      <c r="C37" s="81"/>
      <c r="D37" s="81"/>
      <c r="E37" s="80"/>
      <c r="F37" s="81"/>
      <c r="G37" s="53"/>
      <c r="H37" s="10"/>
    </row>
    <row r="38" spans="1:8" ht="12.75">
      <c r="A38" s="81"/>
      <c r="B38" s="80"/>
      <c r="C38" s="81"/>
      <c r="D38" s="81"/>
      <c r="E38" s="80"/>
      <c r="F38" s="81"/>
      <c r="G38" s="53"/>
      <c r="H38" s="10"/>
    </row>
    <row r="39" spans="1:8" ht="12.75">
      <c r="A39" s="81"/>
      <c r="B39" s="80"/>
      <c r="C39" s="81"/>
      <c r="D39" s="81"/>
      <c r="E39" s="80"/>
      <c r="F39" s="81"/>
      <c r="G39" s="53"/>
      <c r="H39" s="10"/>
    </row>
    <row r="40" spans="1:8" ht="12.75">
      <c r="A40" s="81"/>
      <c r="B40" s="80"/>
      <c r="C40" s="81"/>
      <c r="D40" s="81"/>
      <c r="E40" s="80"/>
      <c r="F40" s="81"/>
      <c r="G40" s="53"/>
      <c r="H40" s="10"/>
    </row>
    <row r="41" spans="1:8" ht="12.75">
      <c r="A41" s="81" t="s">
        <v>18</v>
      </c>
      <c r="B41" s="80"/>
      <c r="C41" s="81"/>
      <c r="D41" s="81"/>
      <c r="E41" s="80"/>
      <c r="F41" s="81"/>
      <c r="G41" s="53"/>
      <c r="H41" s="10"/>
    </row>
    <row r="42" spans="1:8" ht="12.75">
      <c r="A42" s="77"/>
      <c r="B42" s="80"/>
      <c r="C42" s="81"/>
      <c r="D42" s="81"/>
      <c r="E42" s="80"/>
      <c r="F42" s="81"/>
      <c r="G42" s="53"/>
      <c r="H42" s="10"/>
    </row>
    <row r="43" spans="1:8" ht="12.75">
      <c r="A43" s="77" t="s">
        <v>155</v>
      </c>
      <c r="B43" s="80"/>
      <c r="C43" s="81"/>
      <c r="D43" s="81"/>
      <c r="E43" s="80"/>
      <c r="F43" s="81"/>
      <c r="G43" s="53"/>
      <c r="H43" s="10"/>
    </row>
    <row r="44" spans="1:8" ht="13.5">
      <c r="A44" s="15"/>
      <c r="B44" s="15"/>
      <c r="C44" s="15"/>
      <c r="D44" s="15"/>
      <c r="E44" s="15"/>
      <c r="F44" s="15"/>
      <c r="H44" s="10"/>
    </row>
    <row r="45" spans="1:8" ht="13.5">
      <c r="A45" s="15"/>
      <c r="B45" s="15"/>
      <c r="C45" s="15"/>
      <c r="D45" s="15"/>
      <c r="E45" s="15"/>
      <c r="F45" s="15"/>
      <c r="H45" s="10"/>
    </row>
    <row r="46" spans="1:8" ht="13.5">
      <c r="A46" s="15"/>
      <c r="B46" s="15"/>
      <c r="C46" s="15"/>
      <c r="D46" s="15"/>
      <c r="E46" s="15"/>
      <c r="F46" s="15"/>
      <c r="H46" s="10"/>
    </row>
    <row r="47" ht="12.75">
      <c r="H47" s="10"/>
    </row>
    <row r="48" ht="12.75">
      <c r="H48" s="10"/>
    </row>
    <row r="49" ht="12.75">
      <c r="H49" s="10"/>
    </row>
    <row r="50" ht="12.75">
      <c r="H50" s="10"/>
    </row>
    <row r="51" ht="12.75">
      <c r="H51" s="10"/>
    </row>
    <row r="52" ht="12.75">
      <c r="H52" s="10"/>
    </row>
    <row r="53" ht="12.75">
      <c r="H53" s="10"/>
    </row>
    <row r="54" ht="12.75">
      <c r="H54" s="10"/>
    </row>
    <row r="55" ht="12.75">
      <c r="H55" s="10"/>
    </row>
    <row r="56" ht="12.75">
      <c r="H56" s="10"/>
    </row>
    <row r="57" ht="12.75">
      <c r="H57" s="10"/>
    </row>
    <row r="58" ht="12.75">
      <c r="H58" s="10"/>
    </row>
    <row r="59" ht="12.75">
      <c r="H59" s="10"/>
    </row>
    <row r="60" ht="12.75">
      <c r="H60" s="10"/>
    </row>
    <row r="61" ht="12.75">
      <c r="H61" s="10"/>
    </row>
    <row r="62" ht="12.75">
      <c r="H62" s="10"/>
    </row>
    <row r="63" ht="12.75">
      <c r="H63" s="10"/>
    </row>
    <row r="64" ht="12.75">
      <c r="H64" s="10"/>
    </row>
    <row r="65" ht="12.75">
      <c r="H65" s="10"/>
    </row>
    <row r="66" ht="12.75">
      <c r="H66" s="10"/>
    </row>
    <row r="67" ht="12.75">
      <c r="H67" s="10"/>
    </row>
    <row r="68" ht="12.75">
      <c r="H68" s="10"/>
    </row>
    <row r="69" ht="12.75">
      <c r="H69" s="10"/>
    </row>
    <row r="70" ht="12.75">
      <c r="H70" s="10"/>
    </row>
  </sheetData>
  <sheetProtection/>
  <printOptions/>
  <pageMargins left="0.5" right="0.25" top="1" bottom="1" header="0.5" footer="0.5"/>
  <pageSetup horizontalDpi="600" verticalDpi="600" orientation="portrait" r:id="rId1"/>
  <headerFooter alignWithMargins="0">
    <oddFooter>&amp;L&amp;"CG Times (WN),Italic"&amp;11Page 12&amp;C&amp;"CG Times (WN),Italic"&amp;11Sanitation Department&amp;R&amp;"CG Times (WN),Italic"&amp;11&amp;D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H58"/>
  <sheetViews>
    <sheetView zoomScalePageLayoutView="0" workbookViewId="0" topLeftCell="A1">
      <selection activeCell="K26" sqref="K26"/>
    </sheetView>
  </sheetViews>
  <sheetFormatPr defaultColWidth="9.140625" defaultRowHeight="12.75"/>
  <cols>
    <col min="1" max="1" width="20.421875" style="0" bestFit="1" customWidth="1"/>
    <col min="2" max="3" width="11.28125" style="0" bestFit="1" customWidth="1"/>
    <col min="4" max="4" width="12.8515625" style="0" customWidth="1"/>
    <col min="5" max="5" width="14.421875" style="0" customWidth="1"/>
    <col min="6" max="6" width="14.140625" style="0" customWidth="1"/>
    <col min="7" max="7" width="12.421875" style="0" customWidth="1"/>
    <col min="8" max="8" width="10.28125" style="0" bestFit="1" customWidth="1"/>
  </cols>
  <sheetData>
    <row r="1" spans="1:7" ht="13.5">
      <c r="A1" s="52" t="s">
        <v>191</v>
      </c>
      <c r="B1" s="74">
        <v>2015</v>
      </c>
      <c r="C1" s="74" t="s">
        <v>12</v>
      </c>
      <c r="D1" s="74">
        <v>2015</v>
      </c>
      <c r="E1" s="74">
        <v>2016</v>
      </c>
      <c r="F1" s="74">
        <v>2016</v>
      </c>
      <c r="G1" s="56"/>
    </row>
    <row r="2" spans="1:7" ht="13.5">
      <c r="A2" s="52" t="s">
        <v>192</v>
      </c>
      <c r="B2" s="71" t="s">
        <v>0</v>
      </c>
      <c r="C2" s="76">
        <v>42277</v>
      </c>
      <c r="D2" s="71" t="s">
        <v>2</v>
      </c>
      <c r="E2" s="71" t="s">
        <v>240</v>
      </c>
      <c r="F2" s="71" t="s">
        <v>0</v>
      </c>
      <c r="G2" s="56"/>
    </row>
    <row r="3" spans="1:7" ht="13.5">
      <c r="A3" s="52"/>
      <c r="B3" s="71"/>
      <c r="C3" s="76"/>
      <c r="D3" s="71"/>
      <c r="E3" s="71"/>
      <c r="F3" s="71"/>
      <c r="G3" s="56"/>
    </row>
    <row r="4" spans="1:7" ht="13.5">
      <c r="A4" s="97" t="s">
        <v>200</v>
      </c>
      <c r="B4" s="71"/>
      <c r="C4" s="76"/>
      <c r="D4" s="71"/>
      <c r="E4" s="71"/>
      <c r="F4" s="71"/>
      <c r="G4" s="56"/>
    </row>
    <row r="5" spans="1:7" ht="12.75">
      <c r="A5" s="55" t="s">
        <v>203</v>
      </c>
      <c r="B5" s="95">
        <v>16300</v>
      </c>
      <c r="C5" s="95">
        <v>15540</v>
      </c>
      <c r="D5" s="95">
        <f>C5</f>
        <v>15540</v>
      </c>
      <c r="E5" s="95">
        <v>15550</v>
      </c>
      <c r="F5" s="95">
        <v>15550</v>
      </c>
      <c r="G5" s="63"/>
    </row>
    <row r="6" spans="1:7" ht="12.75">
      <c r="A6" s="55" t="s">
        <v>214</v>
      </c>
      <c r="B6" s="98">
        <v>0</v>
      </c>
      <c r="C6" s="95">
        <v>0</v>
      </c>
      <c r="D6" s="95">
        <v>0</v>
      </c>
      <c r="E6" s="98">
        <v>0</v>
      </c>
      <c r="F6" s="98">
        <v>0</v>
      </c>
      <c r="G6" s="63"/>
    </row>
    <row r="7" spans="1:7" ht="12.75">
      <c r="A7" s="55" t="s">
        <v>224</v>
      </c>
      <c r="B7" s="95">
        <v>0</v>
      </c>
      <c r="C7" s="95">
        <v>0</v>
      </c>
      <c r="D7" s="95">
        <v>0</v>
      </c>
      <c r="E7" s="95">
        <v>0</v>
      </c>
      <c r="F7" s="95">
        <v>0</v>
      </c>
      <c r="G7" s="63"/>
    </row>
    <row r="8" spans="1:7" ht="12.75">
      <c r="A8" s="55" t="s">
        <v>204</v>
      </c>
      <c r="B8" s="95">
        <v>1000</v>
      </c>
      <c r="C8" s="95">
        <v>320</v>
      </c>
      <c r="D8" s="95">
        <v>1000</v>
      </c>
      <c r="E8" s="95">
        <v>1000</v>
      </c>
      <c r="F8" s="95">
        <v>1000</v>
      </c>
      <c r="G8" s="63"/>
    </row>
    <row r="9" spans="1:7" ht="12.75">
      <c r="A9" s="55"/>
      <c r="B9" s="95"/>
      <c r="C9" s="95"/>
      <c r="D9" s="95"/>
      <c r="E9" s="95"/>
      <c r="F9" s="95"/>
      <c r="G9" s="63"/>
    </row>
    <row r="10" spans="1:7" ht="12.75">
      <c r="A10" s="99" t="s">
        <v>205</v>
      </c>
      <c r="B10" s="95">
        <f>SUM(B5:B9)</f>
        <v>17300</v>
      </c>
      <c r="C10" s="95">
        <f>SUM(C5:C8)</f>
        <v>15860</v>
      </c>
      <c r="D10" s="95">
        <f>SUM(D5:D8)</f>
        <v>16540</v>
      </c>
      <c r="E10" s="95">
        <f>SUM(E5:E9)</f>
        <v>16550</v>
      </c>
      <c r="F10" s="95">
        <f>SUM(F5:F9)</f>
        <v>16550</v>
      </c>
      <c r="G10" s="63"/>
    </row>
    <row r="11" spans="1:7" ht="13.5">
      <c r="A11" s="52"/>
      <c r="B11" s="100"/>
      <c r="C11" s="101"/>
      <c r="D11" s="100"/>
      <c r="E11" s="100"/>
      <c r="F11" s="100"/>
      <c r="G11" s="56"/>
    </row>
    <row r="12" spans="1:7" ht="12.75">
      <c r="A12" s="102" t="s">
        <v>201</v>
      </c>
      <c r="B12" s="81"/>
      <c r="C12" s="77"/>
      <c r="D12" s="77"/>
      <c r="E12" s="81"/>
      <c r="F12" s="81"/>
      <c r="G12" s="10"/>
    </row>
    <row r="13" spans="1:7" ht="12.75">
      <c r="A13" s="77" t="s">
        <v>238</v>
      </c>
      <c r="B13" s="81">
        <v>70000</v>
      </c>
      <c r="C13" s="81">
        <f>38000+30000</f>
        <v>68000</v>
      </c>
      <c r="D13" s="81">
        <v>70000</v>
      </c>
      <c r="E13" s="81">
        <v>70000</v>
      </c>
      <c r="F13" s="81"/>
      <c r="G13" s="53"/>
    </row>
    <row r="14" spans="1:7" ht="12.75">
      <c r="A14" s="77" t="s">
        <v>193</v>
      </c>
      <c r="B14" s="81">
        <v>10000</v>
      </c>
      <c r="C14" s="81">
        <v>10000</v>
      </c>
      <c r="D14" s="81">
        <v>15000</v>
      </c>
      <c r="E14" s="81">
        <v>15000</v>
      </c>
      <c r="F14" s="81"/>
      <c r="G14" s="53"/>
    </row>
    <row r="15" spans="1:7" ht="12.75">
      <c r="A15" s="77" t="s">
        <v>8</v>
      </c>
      <c r="B15" s="81"/>
      <c r="C15" s="81">
        <f>93000*7.2%</f>
        <v>6696.000000000001</v>
      </c>
      <c r="D15" s="81">
        <v>10000</v>
      </c>
      <c r="E15" s="81">
        <v>10000</v>
      </c>
      <c r="F15" s="81"/>
      <c r="G15" s="53"/>
    </row>
    <row r="16" spans="1:8" ht="12.75">
      <c r="A16" s="77" t="s">
        <v>32</v>
      </c>
      <c r="B16" s="81">
        <v>8000</v>
      </c>
      <c r="C16" s="81">
        <v>6596</v>
      </c>
      <c r="D16" s="81">
        <f aca="true" t="shared" si="0" ref="D16:D26">C16*1.33</f>
        <v>8772.68</v>
      </c>
      <c r="E16" s="81">
        <v>8775</v>
      </c>
      <c r="F16" s="81"/>
      <c r="G16" s="53"/>
      <c r="H16" s="115"/>
    </row>
    <row r="17" spans="1:7" ht="12.75">
      <c r="A17" s="77" t="s">
        <v>31</v>
      </c>
      <c r="B17" s="81">
        <v>11000</v>
      </c>
      <c r="C17" s="81">
        <f>760*9</f>
        <v>6840</v>
      </c>
      <c r="D17" s="81">
        <v>7000</v>
      </c>
      <c r="E17" s="81">
        <v>7000</v>
      </c>
      <c r="F17" s="81"/>
      <c r="G17" s="53"/>
    </row>
    <row r="18" spans="1:7" ht="12.75">
      <c r="A18" s="77" t="s">
        <v>242</v>
      </c>
      <c r="B18" s="81">
        <v>5000</v>
      </c>
      <c r="C18" s="81">
        <v>4573</v>
      </c>
      <c r="D18" s="81">
        <f t="shared" si="0"/>
        <v>6082.09</v>
      </c>
      <c r="E18" s="81">
        <v>6000</v>
      </c>
      <c r="F18" s="81"/>
      <c r="G18" s="53"/>
    </row>
    <row r="19" spans="1:7" ht="12.75">
      <c r="A19" s="77" t="s">
        <v>215</v>
      </c>
      <c r="B19" s="81">
        <v>15000</v>
      </c>
      <c r="C19" s="81">
        <v>12860</v>
      </c>
      <c r="D19" s="81">
        <f>C19*1.33</f>
        <v>17103.8</v>
      </c>
      <c r="E19" s="81">
        <v>17100</v>
      </c>
      <c r="F19" s="81"/>
      <c r="G19" s="53"/>
    </row>
    <row r="20" spans="1:7" ht="12.75">
      <c r="A20" s="77" t="s">
        <v>22</v>
      </c>
      <c r="B20" s="81">
        <v>850</v>
      </c>
      <c r="C20" s="81">
        <v>850</v>
      </c>
      <c r="D20" s="81">
        <f t="shared" si="0"/>
        <v>1130.5</v>
      </c>
      <c r="E20" s="81">
        <v>1150</v>
      </c>
      <c r="F20" s="81"/>
      <c r="G20" s="53"/>
    </row>
    <row r="21" spans="1:7" ht="12.75">
      <c r="A21" s="77" t="s">
        <v>80</v>
      </c>
      <c r="B21" s="81">
        <v>30000</v>
      </c>
      <c r="C21" s="81">
        <v>26040</v>
      </c>
      <c r="D21" s="81">
        <f t="shared" si="0"/>
        <v>34633.200000000004</v>
      </c>
      <c r="E21" s="81">
        <v>35000</v>
      </c>
      <c r="F21" s="81"/>
      <c r="G21" s="53"/>
    </row>
    <row r="22" spans="1:7" ht="12.75">
      <c r="A22" s="77" t="s">
        <v>57</v>
      </c>
      <c r="B22" s="81">
        <v>0</v>
      </c>
      <c r="C22" s="81">
        <v>115</v>
      </c>
      <c r="D22" s="81">
        <f t="shared" si="0"/>
        <v>152.95000000000002</v>
      </c>
      <c r="E22" s="81">
        <v>150</v>
      </c>
      <c r="F22" s="81"/>
      <c r="G22" s="53"/>
    </row>
    <row r="23" spans="1:7" ht="12.75">
      <c r="A23" s="77" t="s">
        <v>209</v>
      </c>
      <c r="B23" s="81">
        <v>0</v>
      </c>
      <c r="C23" s="81">
        <v>6700</v>
      </c>
      <c r="D23" s="81">
        <f>C23</f>
        <v>6700</v>
      </c>
      <c r="E23" s="81">
        <v>0</v>
      </c>
      <c r="F23" s="81"/>
      <c r="G23" s="53"/>
    </row>
    <row r="24" spans="1:7" ht="12.75">
      <c r="A24" s="77" t="s">
        <v>228</v>
      </c>
      <c r="B24" s="81">
        <v>2000</v>
      </c>
      <c r="C24" s="81">
        <v>2050</v>
      </c>
      <c r="D24" s="81">
        <f t="shared" si="0"/>
        <v>2726.5</v>
      </c>
      <c r="E24" s="81">
        <v>2800</v>
      </c>
      <c r="F24" s="81"/>
      <c r="G24" s="53"/>
    </row>
    <row r="25" spans="1:7" ht="12.75">
      <c r="A25" s="77" t="s">
        <v>229</v>
      </c>
      <c r="B25" s="81">
        <v>6500</v>
      </c>
      <c r="C25" s="81">
        <v>5350</v>
      </c>
      <c r="D25" s="81">
        <f t="shared" si="0"/>
        <v>7115.5</v>
      </c>
      <c r="E25" s="81">
        <v>7000</v>
      </c>
      <c r="F25" s="81"/>
      <c r="G25" s="53"/>
    </row>
    <row r="26" spans="1:7" ht="12.75">
      <c r="A26" s="77" t="s">
        <v>194</v>
      </c>
      <c r="B26" s="81">
        <v>7000</v>
      </c>
      <c r="C26" s="81">
        <f>172+3020+4575</f>
        <v>7767</v>
      </c>
      <c r="D26" s="81">
        <f t="shared" si="0"/>
        <v>10330.11</v>
      </c>
      <c r="E26" s="81">
        <v>10350</v>
      </c>
      <c r="F26" s="81"/>
      <c r="G26" s="53"/>
    </row>
    <row r="27" spans="1:7" ht="12.75">
      <c r="A27" s="77" t="s">
        <v>225</v>
      </c>
      <c r="B27" s="81">
        <v>0</v>
      </c>
      <c r="C27" s="81">
        <v>0</v>
      </c>
      <c r="D27" s="81">
        <v>0</v>
      </c>
      <c r="E27" s="81">
        <v>0</v>
      </c>
      <c r="F27" s="81"/>
      <c r="G27" s="53"/>
    </row>
    <row r="28" spans="1:7" ht="12.75">
      <c r="A28" s="77" t="s">
        <v>199</v>
      </c>
      <c r="B28" s="81">
        <v>4500</v>
      </c>
      <c r="C28" s="81">
        <v>1275</v>
      </c>
      <c r="D28" s="81">
        <f>C28</f>
        <v>1275</v>
      </c>
      <c r="E28" s="81">
        <v>4500</v>
      </c>
      <c r="F28" s="81"/>
      <c r="G28" s="53"/>
    </row>
    <row r="29" spans="1:7" ht="12.75">
      <c r="A29" s="77"/>
      <c r="B29" s="81"/>
      <c r="C29" s="81"/>
      <c r="D29" s="81"/>
      <c r="E29" s="81"/>
      <c r="F29" s="81"/>
      <c r="G29" s="53"/>
    </row>
    <row r="30" spans="1:7" ht="12.75">
      <c r="A30" s="77" t="s">
        <v>4</v>
      </c>
      <c r="B30" s="81">
        <f>SUM(B13:B28)</f>
        <v>169850</v>
      </c>
      <c r="C30" s="81">
        <f>SUM(C13:C29)</f>
        <v>165712</v>
      </c>
      <c r="D30" s="81">
        <f>SUM(D13:D29)</f>
        <v>198022.33000000002</v>
      </c>
      <c r="E30" s="81">
        <f>SUM(E13:E28)</f>
        <v>194825</v>
      </c>
      <c r="F30" s="81">
        <f>SUM(F13:F28)</f>
        <v>0</v>
      </c>
      <c r="G30" s="53"/>
    </row>
    <row r="31" spans="1:7" ht="12.75">
      <c r="A31" s="77" t="s">
        <v>241</v>
      </c>
      <c r="B31" s="81"/>
      <c r="C31" s="81"/>
      <c r="D31" s="81"/>
      <c r="E31" s="81"/>
      <c r="F31" s="81"/>
      <c r="G31" s="53"/>
    </row>
    <row r="32" spans="1:7" ht="12.75">
      <c r="A32" s="77"/>
      <c r="B32" s="81"/>
      <c r="C32" s="81"/>
      <c r="D32" s="81"/>
      <c r="E32" s="81"/>
      <c r="F32" s="81"/>
      <c r="G32" s="53"/>
    </row>
    <row r="33" spans="1:7" ht="12.75">
      <c r="A33" s="77" t="s">
        <v>207</v>
      </c>
      <c r="B33" s="81">
        <f>B10-B30</f>
        <v>-152550</v>
      </c>
      <c r="C33" s="81">
        <f>C10-C30</f>
        <v>-149852</v>
      </c>
      <c r="D33" s="81">
        <f>D10-D30</f>
        <v>-181482.33000000002</v>
      </c>
      <c r="E33" s="81">
        <f>E10-E30</f>
        <v>-178275</v>
      </c>
      <c r="F33" s="81"/>
      <c r="G33" s="53"/>
    </row>
    <row r="34" spans="1:7" ht="12.75">
      <c r="A34" s="77"/>
      <c r="B34" s="81"/>
      <c r="C34" s="81"/>
      <c r="D34" s="81"/>
      <c r="E34" s="81"/>
      <c r="F34" s="81"/>
      <c r="G34" s="53"/>
    </row>
    <row r="35" spans="1:7" ht="12.75">
      <c r="A35" s="77"/>
      <c r="B35" s="81"/>
      <c r="C35" s="81"/>
      <c r="D35" s="81"/>
      <c r="E35" s="81"/>
      <c r="F35" s="81"/>
      <c r="G35" s="53"/>
    </row>
    <row r="36" spans="1:7" ht="12.75">
      <c r="A36" s="77"/>
      <c r="B36" s="81"/>
      <c r="C36" s="81"/>
      <c r="D36" s="81"/>
      <c r="E36" s="81"/>
      <c r="F36" s="81"/>
      <c r="G36" s="53"/>
    </row>
    <row r="37" spans="1:7" ht="12.75">
      <c r="A37" s="77" t="s">
        <v>5</v>
      </c>
      <c r="B37" s="81"/>
      <c r="C37" s="81"/>
      <c r="D37" s="81"/>
      <c r="E37" s="81"/>
      <c r="F37" s="81"/>
      <c r="G37" s="53"/>
    </row>
    <row r="38" spans="1:7" ht="12.75">
      <c r="A38" s="77"/>
      <c r="B38" s="81"/>
      <c r="C38" s="81"/>
      <c r="D38" s="81"/>
      <c r="E38" s="81"/>
      <c r="F38" s="81"/>
      <c r="G38" s="53"/>
    </row>
    <row r="39" spans="1:7" ht="13.5">
      <c r="A39" s="13"/>
      <c r="B39" s="41"/>
      <c r="C39" s="41"/>
      <c r="D39" s="41"/>
      <c r="E39" s="41"/>
      <c r="F39" s="41"/>
      <c r="G39" s="53"/>
    </row>
    <row r="40" spans="1:7" ht="13.5">
      <c r="A40" s="13"/>
      <c r="B40" s="41"/>
      <c r="C40" s="41"/>
      <c r="D40" s="41"/>
      <c r="E40" s="41"/>
      <c r="F40" s="41"/>
      <c r="G40" s="53"/>
    </row>
    <row r="41" spans="1:7" ht="13.5">
      <c r="A41" s="13"/>
      <c r="B41" s="41"/>
      <c r="C41" s="41"/>
      <c r="D41" s="41"/>
      <c r="E41" s="41"/>
      <c r="F41" s="41"/>
      <c r="G41" s="53"/>
    </row>
    <row r="42" spans="1:7" ht="13.5">
      <c r="A42" s="13"/>
      <c r="B42" s="41"/>
      <c r="C42" s="41"/>
      <c r="D42" s="41"/>
      <c r="E42" s="41"/>
      <c r="F42" s="41"/>
      <c r="G42" s="53"/>
    </row>
    <row r="43" spans="1:7" ht="13.5">
      <c r="A43" s="13"/>
      <c r="B43" s="41"/>
      <c r="C43" s="41"/>
      <c r="D43" s="41"/>
      <c r="E43" s="41"/>
      <c r="F43" s="41"/>
      <c r="G43" s="53"/>
    </row>
    <row r="44" spans="1:7" ht="13.5">
      <c r="A44" s="13" t="s">
        <v>208</v>
      </c>
      <c r="B44" s="41"/>
      <c r="C44" s="41"/>
      <c r="D44" s="41"/>
      <c r="E44" s="41">
        <f>SUM(E38:E42)</f>
        <v>0</v>
      </c>
      <c r="F44" s="41"/>
      <c r="G44" s="53"/>
    </row>
    <row r="45" spans="1:7" ht="13.5">
      <c r="A45" s="13"/>
      <c r="B45" s="41"/>
      <c r="C45" s="41"/>
      <c r="D45" s="41"/>
      <c r="E45" s="41"/>
      <c r="F45" s="41"/>
      <c r="G45" s="53"/>
    </row>
    <row r="46" spans="1:7" ht="13.5">
      <c r="A46" s="13"/>
      <c r="B46" s="41"/>
      <c r="C46" s="41"/>
      <c r="D46" s="41"/>
      <c r="E46" s="41"/>
      <c r="F46" s="41"/>
      <c r="G46" s="53"/>
    </row>
    <row r="47" spans="1:8" ht="13.5">
      <c r="A47" s="13"/>
      <c r="B47" s="41"/>
      <c r="C47" s="41"/>
      <c r="D47" s="41"/>
      <c r="E47" s="41"/>
      <c r="F47" s="41"/>
      <c r="G47" s="53"/>
      <c r="H47" s="51"/>
    </row>
    <row r="48" spans="1:7" ht="13.5">
      <c r="A48" s="13"/>
      <c r="B48" s="41"/>
      <c r="C48" s="41"/>
      <c r="D48" s="41"/>
      <c r="E48" s="41"/>
      <c r="F48" s="41"/>
      <c r="G48" s="53"/>
    </row>
    <row r="49" spans="1:7" ht="13.5">
      <c r="A49" s="13"/>
      <c r="B49" s="41"/>
      <c r="C49" s="41"/>
      <c r="D49" s="41"/>
      <c r="E49" s="41"/>
      <c r="F49" s="41"/>
      <c r="G49" s="53"/>
    </row>
    <row r="50" spans="1:7" ht="13.5">
      <c r="A50" s="31"/>
      <c r="B50" s="53"/>
      <c r="C50" s="53"/>
      <c r="D50" s="53"/>
      <c r="E50" s="53"/>
      <c r="F50" s="53"/>
      <c r="G50" s="53"/>
    </row>
    <row r="51" spans="1:7" ht="13.5">
      <c r="A51" s="31"/>
      <c r="B51" s="53"/>
      <c r="C51" s="53"/>
      <c r="D51" s="53"/>
      <c r="E51" s="53"/>
      <c r="F51" s="53"/>
      <c r="G51" s="53"/>
    </row>
    <row r="52" spans="1:7" ht="13.5">
      <c r="A52" s="31"/>
      <c r="B52" s="53"/>
      <c r="C52" s="53"/>
      <c r="D52" s="53"/>
      <c r="E52" s="53"/>
      <c r="F52" s="53"/>
      <c r="G52" s="53"/>
    </row>
    <row r="53" spans="1:6" ht="13.5">
      <c r="A53" s="31"/>
      <c r="B53" s="10"/>
      <c r="C53" s="31"/>
      <c r="D53" s="31"/>
      <c r="E53" s="31"/>
      <c r="F53" s="10"/>
    </row>
    <row r="54" spans="1:6" ht="13.5">
      <c r="A54" s="31"/>
      <c r="B54" s="10"/>
      <c r="C54" s="31"/>
      <c r="D54" s="31"/>
      <c r="E54" s="31"/>
      <c r="F54" s="10"/>
    </row>
    <row r="55" spans="1:5" ht="13.5">
      <c r="A55" s="15"/>
      <c r="B55" s="15"/>
      <c r="C55" s="15"/>
      <c r="D55" s="15"/>
      <c r="E55" s="15"/>
    </row>
    <row r="56" spans="1:5" ht="13.5">
      <c r="A56" s="15"/>
      <c r="B56" s="15"/>
      <c r="C56" s="15"/>
      <c r="D56" s="15"/>
      <c r="E56" s="15"/>
    </row>
    <row r="57" spans="1:5" ht="13.5">
      <c r="A57" s="15"/>
      <c r="B57" s="15"/>
      <c r="C57" s="15"/>
      <c r="D57" s="15"/>
      <c r="E57" s="15"/>
    </row>
    <row r="58" spans="1:5" ht="13.5">
      <c r="A58" s="15"/>
      <c r="B58" s="15"/>
      <c r="C58" s="15"/>
      <c r="D58" s="15"/>
      <c r="E58" s="15"/>
    </row>
    <row r="66" ht="11.25" customHeight="1"/>
  </sheetData>
  <sheetProtection/>
  <printOptions/>
  <pageMargins left="0.25" right="0.25" top="1" bottom="1" header="0.5" footer="0.5"/>
  <pageSetup horizontalDpi="600" verticalDpi="600" orientation="portrait" r:id="rId1"/>
  <headerFooter alignWithMargins="0">
    <oddFooter>&amp;L&amp;"Times New Roman CE,Italic"&amp;11 10-B&amp;R&amp;"CG Times (WN),Italic"&amp;11&amp;D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J51"/>
  <sheetViews>
    <sheetView zoomScalePageLayoutView="0" workbookViewId="0" topLeftCell="A1">
      <selection activeCell="F25" sqref="F25"/>
    </sheetView>
  </sheetViews>
  <sheetFormatPr defaultColWidth="9.140625" defaultRowHeight="12.75"/>
  <cols>
    <col min="1" max="1" width="19.7109375" style="0" bestFit="1" customWidth="1"/>
    <col min="2" max="2" width="10.421875" style="0" bestFit="1" customWidth="1"/>
    <col min="3" max="3" width="10.140625" style="0" bestFit="1" customWidth="1"/>
    <col min="4" max="4" width="10.421875" style="0" bestFit="1" customWidth="1"/>
    <col min="5" max="5" width="13.00390625" style="0" customWidth="1"/>
    <col min="6" max="6" width="13.140625" style="0" customWidth="1"/>
    <col min="7" max="7" width="12.421875" style="0" customWidth="1"/>
    <col min="8" max="8" width="10.28125" style="0" bestFit="1" customWidth="1"/>
    <col min="10" max="10" width="12.28125" style="0" bestFit="1" customWidth="1"/>
  </cols>
  <sheetData>
    <row r="1" spans="1:7" ht="13.5">
      <c r="A1" s="52" t="s">
        <v>195</v>
      </c>
      <c r="B1" s="74">
        <v>2015</v>
      </c>
      <c r="C1" s="74" t="s">
        <v>12</v>
      </c>
      <c r="D1" s="74">
        <v>2015</v>
      </c>
      <c r="E1" s="74">
        <v>2016</v>
      </c>
      <c r="F1" s="74">
        <v>2016</v>
      </c>
      <c r="G1" s="56"/>
    </row>
    <row r="2" spans="1:7" ht="13.5">
      <c r="A2" s="52" t="s">
        <v>196</v>
      </c>
      <c r="B2" s="71" t="s">
        <v>0</v>
      </c>
      <c r="C2" s="76">
        <v>42277</v>
      </c>
      <c r="D2" s="71" t="s">
        <v>2</v>
      </c>
      <c r="E2" s="71" t="s">
        <v>240</v>
      </c>
      <c r="F2" s="71" t="s">
        <v>0</v>
      </c>
      <c r="G2" s="56"/>
    </row>
    <row r="3" spans="1:7" ht="13.5">
      <c r="A3" s="52"/>
      <c r="B3" s="71"/>
      <c r="C3" s="76"/>
      <c r="D3" s="71"/>
      <c r="E3" s="71"/>
      <c r="F3" s="71"/>
      <c r="G3" s="56"/>
    </row>
    <row r="4" spans="1:7" ht="13.5">
      <c r="A4" s="54" t="s">
        <v>200</v>
      </c>
      <c r="B4" s="71"/>
      <c r="C4" s="76"/>
      <c r="D4" s="71"/>
      <c r="E4" s="71"/>
      <c r="F4" s="71"/>
      <c r="G4" s="56"/>
    </row>
    <row r="5" spans="1:7" ht="13.5">
      <c r="A5" s="55" t="s">
        <v>202</v>
      </c>
      <c r="B5" s="95">
        <v>5645</v>
      </c>
      <c r="C5" s="95">
        <v>8090</v>
      </c>
      <c r="D5" s="95">
        <v>8090</v>
      </c>
      <c r="E5" s="95"/>
      <c r="F5" s="95"/>
      <c r="G5" s="64"/>
    </row>
    <row r="6" spans="1:7" ht="13.5">
      <c r="A6" s="55" t="s">
        <v>206</v>
      </c>
      <c r="B6" s="95">
        <v>2000</v>
      </c>
      <c r="C6" s="95">
        <v>2700</v>
      </c>
      <c r="D6" s="95">
        <v>2700</v>
      </c>
      <c r="E6" s="95"/>
      <c r="F6" s="95"/>
      <c r="G6" s="64"/>
    </row>
    <row r="7" spans="1:7" ht="13.5">
      <c r="A7" s="54" t="s">
        <v>205</v>
      </c>
      <c r="B7" s="95">
        <v>7645</v>
      </c>
      <c r="C7" s="95">
        <f>SUM(C5:C6)</f>
        <v>10790</v>
      </c>
      <c r="D7" s="95">
        <f>SUM(D5:D6)</f>
        <v>10790</v>
      </c>
      <c r="E7" s="95"/>
      <c r="F7" s="95"/>
      <c r="G7" s="64"/>
    </row>
    <row r="8" spans="1:7" ht="12.75">
      <c r="A8" s="77"/>
      <c r="B8" s="77"/>
      <c r="C8" s="96"/>
      <c r="D8" s="77"/>
      <c r="E8" s="77"/>
      <c r="F8" s="77"/>
      <c r="G8" s="10"/>
    </row>
    <row r="9" spans="1:7" ht="12.75">
      <c r="A9" s="77" t="s">
        <v>197</v>
      </c>
      <c r="B9" s="81">
        <v>5000</v>
      </c>
      <c r="C9" s="81">
        <v>5000</v>
      </c>
      <c r="D9" s="81">
        <v>5000</v>
      </c>
      <c r="E9" s="81"/>
      <c r="F9" s="81"/>
      <c r="G9" s="53"/>
    </row>
    <row r="10" spans="1:7" ht="12.75">
      <c r="A10" s="77" t="s">
        <v>198</v>
      </c>
      <c r="B10" s="81">
        <v>19000</v>
      </c>
      <c r="C10" s="81">
        <v>17000</v>
      </c>
      <c r="D10" s="81">
        <v>17000</v>
      </c>
      <c r="E10" s="81"/>
      <c r="F10" s="81"/>
      <c r="G10" s="53"/>
    </row>
    <row r="11" spans="1:7" ht="12.75">
      <c r="A11" s="77" t="s">
        <v>8</v>
      </c>
      <c r="B11" s="81">
        <v>2000</v>
      </c>
      <c r="C11" s="81">
        <v>2000.53</v>
      </c>
      <c r="D11" s="81">
        <v>2000.53</v>
      </c>
      <c r="E11" s="81"/>
      <c r="F11" s="81"/>
      <c r="G11" s="53"/>
    </row>
    <row r="12" spans="1:7" ht="12.75">
      <c r="A12" s="77" t="s">
        <v>32</v>
      </c>
      <c r="B12" s="81"/>
      <c r="C12" s="81">
        <v>0</v>
      </c>
      <c r="D12" s="81">
        <v>0</v>
      </c>
      <c r="E12" s="81"/>
      <c r="F12" s="81"/>
      <c r="G12" s="53"/>
    </row>
    <row r="13" spans="1:7" ht="12.75">
      <c r="A13" s="77" t="s">
        <v>31</v>
      </c>
      <c r="B13" s="81"/>
      <c r="C13" s="81">
        <v>0</v>
      </c>
      <c r="D13" s="81">
        <v>0</v>
      </c>
      <c r="E13" s="81"/>
      <c r="F13" s="81"/>
      <c r="G13" s="53"/>
    </row>
    <row r="14" spans="1:7" ht="12.75">
      <c r="A14" s="77" t="s">
        <v>21</v>
      </c>
      <c r="B14" s="81">
        <v>6000</v>
      </c>
      <c r="C14" s="81">
        <v>8800</v>
      </c>
      <c r="D14" s="81">
        <v>8800</v>
      </c>
      <c r="E14" s="81"/>
      <c r="F14" s="81"/>
      <c r="G14" s="53"/>
    </row>
    <row r="15" spans="1:7" ht="12.75">
      <c r="A15" s="77" t="s">
        <v>22</v>
      </c>
      <c r="B15" s="81"/>
      <c r="C15" s="81">
        <v>0</v>
      </c>
      <c r="D15" s="81">
        <v>0</v>
      </c>
      <c r="E15" s="81"/>
      <c r="F15" s="81"/>
      <c r="G15" s="53"/>
    </row>
    <row r="16" spans="1:7" ht="12.75">
      <c r="A16" s="77" t="s">
        <v>80</v>
      </c>
      <c r="B16" s="81">
        <v>6000</v>
      </c>
      <c r="C16" s="81">
        <v>12175</v>
      </c>
      <c r="D16" s="81">
        <f>C16*1.33</f>
        <v>16192.75</v>
      </c>
      <c r="E16" s="81"/>
      <c r="F16" s="81"/>
      <c r="G16" s="53"/>
    </row>
    <row r="17" spans="1:7" ht="12.75">
      <c r="A17" s="77" t="s">
        <v>57</v>
      </c>
      <c r="B17" s="81">
        <v>0</v>
      </c>
      <c r="C17" s="81">
        <v>0</v>
      </c>
      <c r="D17" s="81">
        <v>0</v>
      </c>
      <c r="E17" s="81"/>
      <c r="F17" s="81"/>
      <c r="G17" s="53"/>
    </row>
    <row r="18" spans="1:7" ht="12.75">
      <c r="A18" s="77" t="s">
        <v>194</v>
      </c>
      <c r="B18" s="81">
        <v>2000</v>
      </c>
      <c r="C18" s="81">
        <v>1585</v>
      </c>
      <c r="D18" s="81">
        <v>2250</v>
      </c>
      <c r="E18" s="81"/>
      <c r="F18" s="81"/>
      <c r="G18" s="53"/>
    </row>
    <row r="19" spans="1:7" ht="12.75">
      <c r="A19" s="77" t="s">
        <v>234</v>
      </c>
      <c r="B19" s="81">
        <v>1300</v>
      </c>
      <c r="C19" s="81">
        <v>1240</v>
      </c>
      <c r="D19" s="81">
        <f>C19*1.33</f>
        <v>1649.2</v>
      </c>
      <c r="E19" s="81"/>
      <c r="F19" s="81"/>
      <c r="G19" s="53"/>
    </row>
    <row r="20" spans="1:7" ht="12.75">
      <c r="A20" s="77" t="s">
        <v>235</v>
      </c>
      <c r="B20" s="81">
        <v>1000</v>
      </c>
      <c r="C20" s="81">
        <v>1250</v>
      </c>
      <c r="D20" s="81">
        <f>C20*1.33</f>
        <v>1662.5</v>
      </c>
      <c r="E20" s="81"/>
      <c r="F20" s="81"/>
      <c r="G20" s="53"/>
    </row>
    <row r="21" spans="1:7" ht="12.75">
      <c r="A21" s="77" t="s">
        <v>236</v>
      </c>
      <c r="B21" s="81">
        <v>200</v>
      </c>
      <c r="C21" s="81">
        <v>0</v>
      </c>
      <c r="D21" s="81">
        <v>200</v>
      </c>
      <c r="E21" s="81"/>
      <c r="F21" s="81"/>
      <c r="G21" s="53"/>
    </row>
    <row r="22" spans="1:7" ht="12.75">
      <c r="A22" s="77" t="s">
        <v>239</v>
      </c>
      <c r="B22" s="81">
        <v>500</v>
      </c>
      <c r="C22" s="81">
        <v>0</v>
      </c>
      <c r="D22" s="81">
        <f>C22*1.33</f>
        <v>0</v>
      </c>
      <c r="E22" s="81"/>
      <c r="F22" s="81"/>
      <c r="G22" s="53"/>
    </row>
    <row r="23" spans="1:7" ht="12.75">
      <c r="A23" s="77"/>
      <c r="B23" s="81"/>
      <c r="C23" s="81"/>
      <c r="D23" s="81"/>
      <c r="E23" s="81"/>
      <c r="F23" s="81"/>
      <c r="G23" s="53"/>
    </row>
    <row r="24" spans="1:10" ht="12.75">
      <c r="A24" s="77" t="s">
        <v>4</v>
      </c>
      <c r="B24" s="81">
        <f>43000</f>
        <v>43000</v>
      </c>
      <c r="C24" s="81">
        <f>SUM(C9:C23)</f>
        <v>49050.53</v>
      </c>
      <c r="D24" s="81">
        <f>SUM(D9:D23)</f>
        <v>54754.979999999996</v>
      </c>
      <c r="E24" s="81">
        <f>SUM(E9:E22)</f>
        <v>0</v>
      </c>
      <c r="F24" s="81"/>
      <c r="G24" s="53"/>
      <c r="J24" s="51"/>
    </row>
    <row r="25" spans="1:7" ht="12.75">
      <c r="A25" s="77"/>
      <c r="B25" s="81"/>
      <c r="C25" s="81"/>
      <c r="D25" s="81"/>
      <c r="E25" s="81"/>
      <c r="F25" s="81"/>
      <c r="G25" s="53"/>
    </row>
    <row r="26" spans="1:7" ht="12.75">
      <c r="A26" s="77"/>
      <c r="B26" s="81"/>
      <c r="C26" s="81"/>
      <c r="D26" s="81"/>
      <c r="E26" s="81"/>
      <c r="F26" s="81"/>
      <c r="G26" s="53"/>
    </row>
    <row r="27" spans="1:7" ht="12.75">
      <c r="A27" s="77"/>
      <c r="B27" s="81">
        <f>B7-B24</f>
        <v>-35355</v>
      </c>
      <c r="C27" s="81"/>
      <c r="D27" s="81"/>
      <c r="E27" s="81">
        <f>E7-E24</f>
        <v>0</v>
      </c>
      <c r="F27" s="81">
        <f>F7-F24</f>
        <v>0</v>
      </c>
      <c r="G27" s="53"/>
    </row>
    <row r="28" spans="1:7" ht="12.75">
      <c r="A28" s="77"/>
      <c r="B28" s="81"/>
      <c r="C28" s="81"/>
      <c r="D28" s="81"/>
      <c r="E28" s="81"/>
      <c r="F28" s="81"/>
      <c r="G28" s="53"/>
    </row>
    <row r="29" spans="1:7" ht="12.75">
      <c r="A29" s="77"/>
      <c r="B29" s="81"/>
      <c r="C29" s="81"/>
      <c r="D29" s="81"/>
      <c r="E29" s="81"/>
      <c r="F29" s="81"/>
      <c r="G29" s="53"/>
    </row>
    <row r="30" spans="1:7" ht="12.75">
      <c r="A30" s="77"/>
      <c r="B30" s="81"/>
      <c r="C30" s="81"/>
      <c r="D30" s="81"/>
      <c r="E30" s="81"/>
      <c r="F30" s="81"/>
      <c r="G30" s="53"/>
    </row>
    <row r="31" spans="1:7" ht="12.75">
      <c r="A31" s="77" t="s">
        <v>5</v>
      </c>
      <c r="B31" s="81"/>
      <c r="C31" s="81"/>
      <c r="D31" s="81"/>
      <c r="E31" s="81"/>
      <c r="F31" s="81"/>
      <c r="G31" s="53"/>
    </row>
    <row r="32" spans="1:7" ht="12.75">
      <c r="A32" s="77" t="s">
        <v>247</v>
      </c>
      <c r="B32" s="81">
        <v>1500</v>
      </c>
      <c r="C32" s="81"/>
      <c r="D32" s="81"/>
      <c r="E32" s="81">
        <v>1500</v>
      </c>
      <c r="F32" s="81">
        <v>1500</v>
      </c>
      <c r="G32" s="53"/>
    </row>
    <row r="33" spans="1:7" ht="12.75">
      <c r="A33" s="77"/>
      <c r="B33" s="81"/>
      <c r="C33" s="81"/>
      <c r="D33" s="81"/>
      <c r="E33" s="81"/>
      <c r="F33" s="81"/>
      <c r="G33" s="53"/>
    </row>
    <row r="34" spans="1:7" ht="12.75">
      <c r="A34" s="77"/>
      <c r="B34" s="81"/>
      <c r="C34" s="81"/>
      <c r="D34" s="81"/>
      <c r="E34" s="81"/>
      <c r="F34" s="81"/>
      <c r="G34" s="53"/>
    </row>
    <row r="35" spans="1:7" ht="12.75">
      <c r="A35" s="77" t="s">
        <v>131</v>
      </c>
      <c r="B35" s="81"/>
      <c r="C35" s="81"/>
      <c r="D35" s="81"/>
      <c r="E35" s="81"/>
      <c r="F35" s="81"/>
      <c r="G35" s="53"/>
    </row>
    <row r="36" spans="1:7" ht="12.75">
      <c r="A36" s="77"/>
      <c r="B36" s="81"/>
      <c r="C36" s="81"/>
      <c r="D36" s="81"/>
      <c r="E36" s="81"/>
      <c r="F36" s="81"/>
      <c r="G36" s="53"/>
    </row>
    <row r="37" spans="1:7" ht="12.75">
      <c r="A37" s="77"/>
      <c r="B37" s="81"/>
      <c r="C37" s="81"/>
      <c r="D37" s="81"/>
      <c r="E37" s="81"/>
      <c r="F37" s="81"/>
      <c r="G37" s="53"/>
    </row>
    <row r="38" spans="1:7" ht="12.75">
      <c r="A38" s="77"/>
      <c r="B38" s="81"/>
      <c r="C38" s="81"/>
      <c r="D38" s="81"/>
      <c r="E38" s="81"/>
      <c r="F38" s="81"/>
      <c r="G38" s="53"/>
    </row>
    <row r="39" spans="1:7" ht="12.75">
      <c r="A39" s="77"/>
      <c r="B39" s="81"/>
      <c r="C39" s="81"/>
      <c r="D39" s="81"/>
      <c r="E39" s="81"/>
      <c r="F39" s="81"/>
      <c r="G39" s="53"/>
    </row>
    <row r="40" spans="1:8" ht="12.75">
      <c r="A40" s="77"/>
      <c r="B40" s="81"/>
      <c r="C40" s="81"/>
      <c r="D40" s="81"/>
      <c r="E40" s="81"/>
      <c r="F40" s="81"/>
      <c r="G40" s="53"/>
      <c r="H40" s="51"/>
    </row>
    <row r="41" spans="1:7" ht="12.75">
      <c r="A41" s="77"/>
      <c r="B41" s="81"/>
      <c r="C41" s="81"/>
      <c r="D41" s="81"/>
      <c r="E41" s="81"/>
      <c r="F41" s="81"/>
      <c r="G41" s="53"/>
    </row>
    <row r="42" spans="1:7" ht="12.75">
      <c r="A42" s="77"/>
      <c r="B42" s="81"/>
      <c r="C42" s="81"/>
      <c r="D42" s="81"/>
      <c r="E42" s="81"/>
      <c r="F42" s="81"/>
      <c r="G42" s="53"/>
    </row>
    <row r="43" spans="1:7" ht="12.75">
      <c r="A43" s="77" t="s">
        <v>18</v>
      </c>
      <c r="B43" s="81">
        <f>SUM(B38:B39)</f>
        <v>0</v>
      </c>
      <c r="C43" s="81"/>
      <c r="D43" s="81"/>
      <c r="E43" s="81"/>
      <c r="F43" s="81">
        <f>SUM(F38:F39)</f>
        <v>0</v>
      </c>
      <c r="G43" s="53"/>
    </row>
    <row r="44" spans="1:7" ht="12.75">
      <c r="A44" s="77"/>
      <c r="B44" s="81"/>
      <c r="C44" s="81"/>
      <c r="D44" s="81"/>
      <c r="E44" s="81"/>
      <c r="F44" s="81"/>
      <c r="G44" s="53"/>
    </row>
    <row r="45" spans="1:7" ht="12.75">
      <c r="A45" s="77"/>
      <c r="B45" s="81"/>
      <c r="C45" s="81"/>
      <c r="D45" s="81"/>
      <c r="E45" s="81"/>
      <c r="F45" s="81"/>
      <c r="G45" s="53"/>
    </row>
    <row r="46" spans="1:5" ht="13.5">
      <c r="A46" s="15"/>
      <c r="C46" s="15"/>
      <c r="D46" s="15"/>
      <c r="E46" s="15"/>
    </row>
    <row r="47" spans="1:5" ht="13.5">
      <c r="A47" s="15"/>
      <c r="C47" s="15"/>
      <c r="D47" s="15"/>
      <c r="E47" s="15"/>
    </row>
    <row r="48" spans="1:5" ht="13.5">
      <c r="A48" s="15"/>
      <c r="C48" s="15"/>
      <c r="D48" s="15"/>
      <c r="E48" s="15"/>
    </row>
    <row r="49" spans="1:5" ht="13.5">
      <c r="A49" s="15"/>
      <c r="B49" s="15"/>
      <c r="C49" s="15"/>
      <c r="D49" s="15"/>
      <c r="E49" s="15"/>
    </row>
    <row r="50" spans="1:5" ht="13.5">
      <c r="A50" s="15"/>
      <c r="B50" s="15"/>
      <c r="C50" s="15"/>
      <c r="D50" s="15"/>
      <c r="E50" s="15"/>
    </row>
    <row r="51" spans="1:5" ht="13.5">
      <c r="A51" s="15"/>
      <c r="B51" s="15"/>
      <c r="C51" s="15"/>
      <c r="D51" s="15"/>
      <c r="E51" s="15"/>
    </row>
    <row r="59" ht="11.25" customHeight="1"/>
  </sheetData>
  <sheetProtection/>
  <printOptions/>
  <pageMargins left="0.25" right="0.25" top="1" bottom="1" header="0.5" footer="0.5"/>
  <pageSetup horizontalDpi="600" verticalDpi="600" orientation="portrait" r:id="rId1"/>
  <headerFooter alignWithMargins="0">
    <oddFooter>&amp;L&amp;"Times New Roman CE,Italic"&amp;11 10-C&amp;R&amp;"CG Times (WN),Italic"&amp;11&amp;D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1">
      <selection activeCell="I12" sqref="I12"/>
    </sheetView>
  </sheetViews>
  <sheetFormatPr defaultColWidth="9.140625" defaultRowHeight="12.75"/>
  <cols>
    <col min="1" max="1" width="22.8515625" style="0" customWidth="1"/>
    <col min="2" max="2" width="13.57421875" style="0" customWidth="1"/>
    <col min="3" max="3" width="13.421875" style="0" customWidth="1"/>
    <col min="4" max="4" width="13.57421875" style="0" customWidth="1"/>
    <col min="5" max="5" width="12.57421875" style="0" customWidth="1"/>
    <col min="6" max="6" width="11.8515625" style="0" customWidth="1"/>
  </cols>
  <sheetData>
    <row r="1" spans="1:6" ht="13.5">
      <c r="A1" s="21"/>
      <c r="B1" s="21">
        <v>2016</v>
      </c>
      <c r="C1" s="21" t="s">
        <v>12</v>
      </c>
      <c r="D1" s="21">
        <v>2016</v>
      </c>
      <c r="E1" s="21">
        <v>2017</v>
      </c>
      <c r="F1" s="21">
        <v>2017</v>
      </c>
    </row>
    <row r="2" spans="1:6" ht="13.5">
      <c r="A2" s="21" t="s">
        <v>150</v>
      </c>
      <c r="B2" s="21" t="s">
        <v>0</v>
      </c>
      <c r="C2" s="25">
        <v>42643</v>
      </c>
      <c r="D2" s="21" t="s">
        <v>2</v>
      </c>
      <c r="E2" s="21" t="s">
        <v>1</v>
      </c>
      <c r="F2" s="21" t="s">
        <v>0</v>
      </c>
    </row>
    <row r="3" spans="1:6" ht="13.5">
      <c r="A3" s="23"/>
      <c r="B3" s="26"/>
      <c r="C3" s="23"/>
      <c r="D3" s="23"/>
      <c r="E3" s="23"/>
      <c r="F3" s="26"/>
    </row>
    <row r="4" spans="1:6" ht="13.5">
      <c r="A4" s="23" t="s">
        <v>63</v>
      </c>
      <c r="B4" s="26"/>
      <c r="C4" s="24"/>
      <c r="D4" s="24"/>
      <c r="E4" s="24"/>
      <c r="F4" s="26"/>
    </row>
    <row r="5" spans="1:6" ht="13.5">
      <c r="A5" s="23" t="s">
        <v>138</v>
      </c>
      <c r="B5" s="43">
        <v>4150</v>
      </c>
      <c r="C5" s="43">
        <v>2863.68</v>
      </c>
      <c r="D5" s="43">
        <f>357.96*12</f>
        <v>4295.5199999999995</v>
      </c>
      <c r="E5" s="43">
        <v>4295</v>
      </c>
      <c r="F5" s="43"/>
    </row>
    <row r="6" spans="1:6" ht="13.5">
      <c r="A6" s="23" t="s">
        <v>74</v>
      </c>
      <c r="B6" s="150">
        <v>1000</v>
      </c>
      <c r="C6" s="150">
        <v>0</v>
      </c>
      <c r="D6" s="150">
        <v>0</v>
      </c>
      <c r="E6" s="150">
        <v>1000</v>
      </c>
      <c r="F6" s="43"/>
    </row>
    <row r="7" spans="1:6" ht="13.5">
      <c r="A7" s="23"/>
      <c r="B7" s="150"/>
      <c r="C7" s="150"/>
      <c r="D7" s="150"/>
      <c r="E7" s="150"/>
      <c r="F7" s="43"/>
    </row>
    <row r="8" spans="1:6" ht="13.5">
      <c r="A8" s="23" t="s">
        <v>4</v>
      </c>
      <c r="B8" s="150">
        <f>B5+B6</f>
        <v>5150</v>
      </c>
      <c r="C8" s="150">
        <f>SUM(C5:C7)</f>
        <v>2863.68</v>
      </c>
      <c r="D8" s="150">
        <f>SUM(D5:D7)</f>
        <v>4295.5199999999995</v>
      </c>
      <c r="E8" s="150">
        <f>E5+E6</f>
        <v>5295</v>
      </c>
      <c r="F8" s="43"/>
    </row>
    <row r="9" spans="1:6" ht="13.5">
      <c r="A9" s="23"/>
      <c r="B9" s="150"/>
      <c r="C9" s="150"/>
      <c r="D9" s="150"/>
      <c r="E9" s="150"/>
      <c r="F9" s="43"/>
    </row>
    <row r="10" spans="1:6" ht="13.5">
      <c r="A10" s="23"/>
      <c r="B10" s="150"/>
      <c r="C10" s="150"/>
      <c r="D10" s="150"/>
      <c r="E10" s="150"/>
      <c r="F10" s="43"/>
    </row>
    <row r="11" spans="1:6" ht="13.5">
      <c r="A11" s="22" t="s">
        <v>140</v>
      </c>
      <c r="B11" s="150"/>
      <c r="C11" s="150"/>
      <c r="D11" s="150"/>
      <c r="E11" s="150"/>
      <c r="F11" s="43"/>
    </row>
    <row r="12" spans="1:6" ht="13.5">
      <c r="A12" s="22" t="s">
        <v>69</v>
      </c>
      <c r="B12" s="150">
        <v>1000</v>
      </c>
      <c r="C12" s="150">
        <v>1988.48</v>
      </c>
      <c r="D12" s="150">
        <f>C12*1.33</f>
        <v>2644.6784000000002</v>
      </c>
      <c r="E12" s="150">
        <v>1000</v>
      </c>
      <c r="F12" s="43"/>
    </row>
    <row r="13" spans="1:6" ht="13.5">
      <c r="A13" s="22" t="s">
        <v>142</v>
      </c>
      <c r="B13" s="150">
        <v>1450</v>
      </c>
      <c r="C13" s="150">
        <v>1753.85</v>
      </c>
      <c r="D13" s="150">
        <f>C13*1.33</f>
        <v>2332.6205</v>
      </c>
      <c r="E13" s="150">
        <v>1450</v>
      </c>
      <c r="F13" s="43"/>
    </row>
    <row r="14" spans="1:6" ht="13.5">
      <c r="A14" s="22" t="s">
        <v>143</v>
      </c>
      <c r="B14" s="150">
        <v>1000</v>
      </c>
      <c r="C14" s="150">
        <v>1077.74</v>
      </c>
      <c r="D14" s="150">
        <f>C14*1.33</f>
        <v>1433.3942000000002</v>
      </c>
      <c r="E14" s="150">
        <v>1000</v>
      </c>
      <c r="F14" s="43"/>
    </row>
    <row r="15" spans="1:6" ht="13.5">
      <c r="A15" s="22" t="s">
        <v>151</v>
      </c>
      <c r="B15" s="150">
        <v>500</v>
      </c>
      <c r="C15" s="150">
        <v>0</v>
      </c>
      <c r="D15" s="150">
        <f>C15*1.33</f>
        <v>0</v>
      </c>
      <c r="E15" s="150">
        <v>500</v>
      </c>
      <c r="F15" s="43"/>
    </row>
    <row r="16" spans="1:6" ht="13.5">
      <c r="A16" s="22" t="s">
        <v>145</v>
      </c>
      <c r="B16" s="150">
        <v>1000</v>
      </c>
      <c r="C16" s="150">
        <v>0</v>
      </c>
      <c r="D16" s="150">
        <f>C16*1.33</f>
        <v>0</v>
      </c>
      <c r="E16" s="150">
        <v>1000</v>
      </c>
      <c r="F16" s="43"/>
    </row>
    <row r="17" spans="1:6" ht="13.5">
      <c r="A17" s="22"/>
      <c r="B17" s="150"/>
      <c r="C17" s="150"/>
      <c r="D17" s="150"/>
      <c r="E17" s="150"/>
      <c r="F17" s="43"/>
    </row>
    <row r="18" spans="1:6" ht="13.5">
      <c r="A18" s="22" t="s">
        <v>85</v>
      </c>
      <c r="B18" s="150">
        <v>4950</v>
      </c>
      <c r="C18" s="150">
        <f>SUM(C12:C16)</f>
        <v>4820.07</v>
      </c>
      <c r="D18" s="150">
        <f>SUM(D12:D16)</f>
        <v>6410.6931</v>
      </c>
      <c r="E18" s="150">
        <f>SUM(E12:E16)</f>
        <v>4950</v>
      </c>
      <c r="F18" s="43"/>
    </row>
    <row r="19" spans="1:6" ht="13.5">
      <c r="A19" s="22"/>
      <c r="B19" s="151"/>
      <c r="C19" s="151"/>
      <c r="D19" s="151"/>
      <c r="E19" s="151"/>
      <c r="F19" s="22"/>
    </row>
    <row r="20" spans="1:6" ht="13.5">
      <c r="A20" s="22" t="s">
        <v>188</v>
      </c>
      <c r="B20" s="151">
        <f>B8-B18</f>
        <v>200</v>
      </c>
      <c r="C20" s="151"/>
      <c r="D20" s="151"/>
      <c r="E20" s="151">
        <f>E8-E18</f>
        <v>345</v>
      </c>
      <c r="F20" s="22"/>
    </row>
    <row r="21" spans="1:5" ht="15">
      <c r="A21" s="2"/>
      <c r="B21" s="9"/>
      <c r="C21" s="9"/>
      <c r="D21" s="9"/>
      <c r="E21" s="9"/>
    </row>
  </sheetData>
  <sheetProtection/>
  <printOptions/>
  <pageMargins left="0.5" right="0.5" top="1" bottom="1" header="0.5" footer="0.5"/>
  <pageSetup horizontalDpi="600" verticalDpi="600" orientation="portrait" r:id="rId1"/>
  <headerFooter alignWithMargins="0">
    <oddFooter>&amp;L&amp;"CG Times (WN),Italic"&amp;11Page 13&amp;C&amp;"CG Times (WN),Italic"&amp;11Criminal Justice&amp;R&amp;"CG Times (WN),Italic"&amp;11&amp;D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H39"/>
  <sheetViews>
    <sheetView zoomScalePageLayoutView="0" workbookViewId="0" topLeftCell="A1">
      <selection activeCell="B6" sqref="B6:F26"/>
    </sheetView>
  </sheetViews>
  <sheetFormatPr defaultColWidth="9.140625" defaultRowHeight="12.75"/>
  <cols>
    <col min="1" max="1" width="25.28125" style="0" customWidth="1"/>
    <col min="2" max="2" width="16.421875" style="0" customWidth="1"/>
    <col min="3" max="3" width="17.421875" style="0" customWidth="1"/>
    <col min="4" max="4" width="13.7109375" style="0" customWidth="1"/>
    <col min="5" max="5" width="11.8515625" style="0" customWidth="1"/>
    <col min="6" max="6" width="13.8515625" style="0" customWidth="1"/>
  </cols>
  <sheetData>
    <row r="1" spans="1:6" ht="13.5">
      <c r="A1" s="12"/>
      <c r="B1" s="12">
        <v>2016</v>
      </c>
      <c r="C1" s="12" t="s">
        <v>12</v>
      </c>
      <c r="D1" s="12">
        <v>2016</v>
      </c>
      <c r="E1" s="12">
        <v>2017</v>
      </c>
      <c r="F1" s="12">
        <v>2017</v>
      </c>
    </row>
    <row r="2" spans="1:6" ht="13.5">
      <c r="A2" s="12" t="s">
        <v>137</v>
      </c>
      <c r="B2" s="12" t="s">
        <v>0</v>
      </c>
      <c r="C2" s="17">
        <v>42643</v>
      </c>
      <c r="D2" s="12" t="s">
        <v>2</v>
      </c>
      <c r="E2" s="12" t="s">
        <v>240</v>
      </c>
      <c r="F2" s="12" t="s">
        <v>0</v>
      </c>
    </row>
    <row r="3" spans="1:6" ht="13.5">
      <c r="A3" s="13"/>
      <c r="B3" s="26"/>
      <c r="C3" s="13"/>
      <c r="D3" s="13"/>
      <c r="E3" s="13"/>
      <c r="F3" s="26"/>
    </row>
    <row r="4" spans="1:6" ht="13.5">
      <c r="A4" s="13" t="s">
        <v>63</v>
      </c>
      <c r="B4" s="26"/>
      <c r="C4" s="16"/>
      <c r="D4" s="16"/>
      <c r="E4" s="16"/>
      <c r="F4" s="26"/>
    </row>
    <row r="5" spans="1:6" ht="13.5">
      <c r="A5" s="13" t="s">
        <v>138</v>
      </c>
      <c r="B5" s="41">
        <f>490*12</f>
        <v>5880</v>
      </c>
      <c r="C5" s="41">
        <v>2863.68</v>
      </c>
      <c r="D5" s="41">
        <f>512.71*12</f>
        <v>6152.52</v>
      </c>
      <c r="E5" s="41">
        <v>6150</v>
      </c>
      <c r="F5" s="41"/>
    </row>
    <row r="6" spans="1:6" ht="13.5">
      <c r="A6" s="13" t="s">
        <v>139</v>
      </c>
      <c r="B6" s="152">
        <v>1500</v>
      </c>
      <c r="C6" s="152">
        <v>670</v>
      </c>
      <c r="D6" s="152">
        <f>C6*1.33</f>
        <v>891.1</v>
      </c>
      <c r="E6" s="152">
        <v>1000</v>
      </c>
      <c r="F6" s="152"/>
    </row>
    <row r="7" spans="1:6" ht="13.5">
      <c r="A7" s="13" t="s">
        <v>179</v>
      </c>
      <c r="B7" s="152">
        <v>4000</v>
      </c>
      <c r="C7" s="152">
        <v>1777.61</v>
      </c>
      <c r="D7" s="152">
        <f>C7*1.33</f>
        <v>2364.2213</v>
      </c>
      <c r="E7" s="152">
        <v>0</v>
      </c>
      <c r="F7" s="152"/>
    </row>
    <row r="8" spans="1:6" ht="13.5">
      <c r="A8" s="13" t="s">
        <v>171</v>
      </c>
      <c r="B8" s="152"/>
      <c r="C8" s="152"/>
      <c r="D8" s="152"/>
      <c r="E8" s="152">
        <v>1250</v>
      </c>
      <c r="F8" s="152"/>
    </row>
    <row r="9" spans="1:6" ht="13.5">
      <c r="A9" s="13"/>
      <c r="B9" s="152"/>
      <c r="C9" s="152"/>
      <c r="D9" s="152"/>
      <c r="E9" s="152"/>
      <c r="F9" s="152"/>
    </row>
    <row r="10" spans="1:6" ht="13.5">
      <c r="A10" s="13" t="s">
        <v>4</v>
      </c>
      <c r="B10" s="152">
        <f>SUM(B5:B8)</f>
        <v>11380</v>
      </c>
      <c r="C10" s="152">
        <f>SUM(C5:C8)</f>
        <v>5311.29</v>
      </c>
      <c r="D10" s="152">
        <f>SUM(D5:D8)</f>
        <v>9407.8413</v>
      </c>
      <c r="E10" s="152">
        <f>SUM(E5:E8)</f>
        <v>8400</v>
      </c>
      <c r="F10" s="152"/>
    </row>
    <row r="11" spans="1:6" ht="13.5">
      <c r="A11" s="13"/>
      <c r="B11" s="152"/>
      <c r="C11" s="152"/>
      <c r="D11" s="152"/>
      <c r="E11" s="152"/>
      <c r="F11" s="152"/>
    </row>
    <row r="12" spans="1:6" ht="13.5">
      <c r="A12" s="13"/>
      <c r="B12" s="152"/>
      <c r="C12" s="152"/>
      <c r="D12" s="152"/>
      <c r="E12" s="152"/>
      <c r="F12" s="152"/>
    </row>
    <row r="13" spans="1:6" ht="13.5">
      <c r="A13" s="14" t="s">
        <v>140</v>
      </c>
      <c r="B13" s="152"/>
      <c r="C13" s="152"/>
      <c r="D13" s="152"/>
      <c r="E13" s="152"/>
      <c r="F13" s="152"/>
    </row>
    <row r="14" spans="1:6" ht="13.5">
      <c r="A14" s="14" t="s">
        <v>141</v>
      </c>
      <c r="B14" s="152">
        <v>5000</v>
      </c>
      <c r="C14" s="152">
        <v>2659.72</v>
      </c>
      <c r="D14" s="152">
        <f>C14*1.33</f>
        <v>3537.4276</v>
      </c>
      <c r="E14" s="152">
        <v>3500</v>
      </c>
      <c r="F14" s="152"/>
    </row>
    <row r="15" spans="1:6" ht="13.5">
      <c r="A15" s="14" t="s">
        <v>142</v>
      </c>
      <c r="B15" s="152">
        <v>2500</v>
      </c>
      <c r="C15" s="152">
        <v>1757.01</v>
      </c>
      <c r="D15" s="152">
        <f aca="true" t="shared" si="0" ref="D15:D21">C15*1.33</f>
        <v>2336.8233</v>
      </c>
      <c r="E15" s="152">
        <v>2300</v>
      </c>
      <c r="F15" s="152"/>
    </row>
    <row r="16" spans="1:6" ht="13.5">
      <c r="A16" s="14" t="s">
        <v>143</v>
      </c>
      <c r="B16" s="152">
        <v>2500</v>
      </c>
      <c r="C16" s="152">
        <v>1642.84</v>
      </c>
      <c r="D16" s="152">
        <f t="shared" si="0"/>
        <v>2184.9772</v>
      </c>
      <c r="E16" s="152">
        <v>2100</v>
      </c>
      <c r="F16" s="152"/>
    </row>
    <row r="17" spans="1:6" ht="13.5">
      <c r="A17" s="14" t="s">
        <v>144</v>
      </c>
      <c r="B17" s="152">
        <v>500</v>
      </c>
      <c r="C17" s="152">
        <v>517</v>
      </c>
      <c r="D17" s="152">
        <f t="shared" si="0"/>
        <v>687.61</v>
      </c>
      <c r="E17" s="152">
        <v>500</v>
      </c>
      <c r="F17" s="152"/>
    </row>
    <row r="18" spans="1:6" ht="13.5">
      <c r="A18" s="14" t="s">
        <v>145</v>
      </c>
      <c r="B18" s="152">
        <v>500</v>
      </c>
      <c r="C18" s="152">
        <v>0</v>
      </c>
      <c r="D18" s="152">
        <f t="shared" si="0"/>
        <v>0</v>
      </c>
      <c r="E18" s="152">
        <v>0</v>
      </c>
      <c r="F18" s="152"/>
    </row>
    <row r="19" spans="1:6" ht="13.5">
      <c r="A19" s="14" t="s">
        <v>24</v>
      </c>
      <c r="B19" s="152" t="s">
        <v>226</v>
      </c>
      <c r="C19" s="152">
        <v>0</v>
      </c>
      <c r="D19" s="152">
        <f t="shared" si="0"/>
        <v>0</v>
      </c>
      <c r="E19" s="152" t="s">
        <v>226</v>
      </c>
      <c r="F19" s="152"/>
    </row>
    <row r="20" spans="1:6" ht="13.5">
      <c r="A20" s="14" t="s">
        <v>146</v>
      </c>
      <c r="B20" s="152">
        <v>0</v>
      </c>
      <c r="C20" s="152">
        <v>0</v>
      </c>
      <c r="D20" s="152">
        <f t="shared" si="0"/>
        <v>0</v>
      </c>
      <c r="E20" s="152">
        <v>0</v>
      </c>
      <c r="F20" s="152"/>
    </row>
    <row r="21" spans="1:6" ht="13.5">
      <c r="A21" s="14" t="s">
        <v>147</v>
      </c>
      <c r="B21" s="152">
        <v>0</v>
      </c>
      <c r="C21" s="152">
        <v>0</v>
      </c>
      <c r="D21" s="152">
        <f t="shared" si="0"/>
        <v>0</v>
      </c>
      <c r="E21" s="152">
        <v>0</v>
      </c>
      <c r="F21" s="152">
        <v>0</v>
      </c>
    </row>
    <row r="22" spans="1:6" ht="12.75">
      <c r="A22" s="20"/>
      <c r="B22" s="153"/>
      <c r="C22" s="153"/>
      <c r="D22" s="152"/>
      <c r="E22" s="153"/>
      <c r="F22" s="153"/>
    </row>
    <row r="23" spans="1:6" ht="13.5">
      <c r="A23" s="14" t="s">
        <v>85</v>
      </c>
      <c r="B23" s="152">
        <f>SUM(B14:B21)</f>
        <v>11000</v>
      </c>
      <c r="C23" s="152">
        <f>SUM(C14:C22)</f>
        <v>6576.57</v>
      </c>
      <c r="D23" s="152">
        <f>SUM(D14:D22)</f>
        <v>8746.8381</v>
      </c>
      <c r="E23" s="152">
        <f>SUM(E14:E21)</f>
        <v>8400</v>
      </c>
      <c r="F23" s="152">
        <f>SUM(F14:F21)</f>
        <v>0</v>
      </c>
    </row>
    <row r="24" spans="1:8" ht="12.75">
      <c r="A24" s="20"/>
      <c r="B24" s="153"/>
      <c r="C24" s="153"/>
      <c r="D24" s="153"/>
      <c r="E24" s="153"/>
      <c r="F24" s="153"/>
      <c r="G24" s="10"/>
      <c r="H24" s="10"/>
    </row>
    <row r="25" spans="1:8" ht="12.75">
      <c r="A25" s="20"/>
      <c r="B25" s="153"/>
      <c r="C25" s="153"/>
      <c r="D25" s="153"/>
      <c r="E25" s="153"/>
      <c r="F25" s="153"/>
      <c r="G25" s="10"/>
      <c r="H25" s="10"/>
    </row>
    <row r="26" spans="1:8" ht="15">
      <c r="A26" s="1" t="s">
        <v>188</v>
      </c>
      <c r="B26" s="133">
        <f>B10-B23</f>
        <v>380</v>
      </c>
      <c r="C26" s="133">
        <f>C10-C23</f>
        <v>-1265.2799999999997</v>
      </c>
      <c r="D26" s="133"/>
      <c r="E26" s="133">
        <f>E10-E23</f>
        <v>0</v>
      </c>
      <c r="F26" s="133">
        <f>F10-F23</f>
        <v>0</v>
      </c>
      <c r="G26" s="28"/>
      <c r="H26" s="10"/>
    </row>
    <row r="27" spans="1:8" ht="15">
      <c r="A27" s="2"/>
      <c r="B27" s="9"/>
      <c r="C27" s="9"/>
      <c r="D27" s="9"/>
      <c r="E27" s="9"/>
      <c r="F27" s="10"/>
      <c r="G27" s="10"/>
      <c r="H27" s="10"/>
    </row>
    <row r="28" spans="1:6" ht="15">
      <c r="A28" s="2"/>
      <c r="B28" s="9"/>
      <c r="C28" s="9"/>
      <c r="D28" s="9"/>
      <c r="E28" s="2"/>
      <c r="F28" s="10"/>
    </row>
    <row r="29" spans="1:6" ht="15">
      <c r="A29" s="2"/>
      <c r="B29" s="9"/>
      <c r="C29" s="9"/>
      <c r="D29" s="9"/>
      <c r="E29" s="9"/>
      <c r="F29" s="10"/>
    </row>
    <row r="30" spans="1:6" ht="15">
      <c r="A30" s="2"/>
      <c r="B30" s="9"/>
      <c r="C30" s="2"/>
      <c r="D30" s="2"/>
      <c r="E30" s="9"/>
      <c r="F30" s="10"/>
    </row>
    <row r="31" spans="1:6" ht="15">
      <c r="A31" s="2"/>
      <c r="B31" s="2"/>
      <c r="C31" s="2"/>
      <c r="D31" s="2"/>
      <c r="E31" s="2"/>
      <c r="F31" s="10"/>
    </row>
    <row r="32" spans="1:5" ht="15">
      <c r="A32" s="2"/>
      <c r="B32" s="9"/>
      <c r="C32" s="9"/>
      <c r="D32" s="9"/>
      <c r="E32" s="9"/>
    </row>
    <row r="33" spans="1:5" ht="15">
      <c r="A33" s="2"/>
      <c r="B33" s="2"/>
      <c r="C33" s="2"/>
      <c r="D33" s="2"/>
      <c r="E33" s="2"/>
    </row>
    <row r="34" spans="1:5" ht="15">
      <c r="A34" s="2"/>
      <c r="B34" s="2"/>
      <c r="C34" s="2"/>
      <c r="D34" s="2"/>
      <c r="E34" s="9"/>
    </row>
    <row r="35" spans="1:5" ht="15">
      <c r="A35" s="2"/>
      <c r="B35" s="2"/>
      <c r="C35" s="2"/>
      <c r="D35" s="2"/>
      <c r="E35" s="2"/>
    </row>
    <row r="36" spans="1:5" ht="15">
      <c r="A36" s="2"/>
      <c r="B36" s="2"/>
      <c r="C36" s="2"/>
      <c r="D36" s="2"/>
      <c r="E36" s="2"/>
    </row>
    <row r="37" spans="1:5" ht="15">
      <c r="A37" s="2"/>
      <c r="B37" s="2"/>
      <c r="C37" s="2"/>
      <c r="D37" s="2"/>
      <c r="E37" s="9"/>
    </row>
    <row r="38" spans="1:5" ht="15">
      <c r="A38" s="2"/>
      <c r="B38" s="2"/>
      <c r="C38" s="2"/>
      <c r="D38" s="2"/>
      <c r="E38" s="9"/>
    </row>
    <row r="39" spans="1:5" ht="15">
      <c r="A39" s="2"/>
      <c r="B39" s="2"/>
      <c r="C39" s="2"/>
      <c r="D39" s="2"/>
      <c r="E39" s="9"/>
    </row>
  </sheetData>
  <sheetProtection/>
  <printOptions/>
  <pageMargins left="0.5" right="0.25" top="1" bottom="1" header="0.5" footer="0.5"/>
  <pageSetup horizontalDpi="600" verticalDpi="600" orientation="portrait" r:id="rId1"/>
  <headerFooter alignWithMargins="0">
    <oddFooter>&amp;L&amp;"CG Times (WN),Italic"&amp;11Page 14&amp;C&amp;"CG Times (WN),Italic"&amp;11Court Cost&amp;R&amp;"CG Times (WN),Italic"&amp;11&amp;D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B6" sqref="B6:F22"/>
    </sheetView>
  </sheetViews>
  <sheetFormatPr defaultColWidth="9.140625" defaultRowHeight="12.75"/>
  <cols>
    <col min="1" max="1" width="22.00390625" style="0" customWidth="1"/>
    <col min="2" max="2" width="12.8515625" style="0" customWidth="1"/>
    <col min="3" max="3" width="13.57421875" style="0" customWidth="1"/>
    <col min="4" max="4" width="14.7109375" style="0" customWidth="1"/>
    <col min="5" max="5" width="12.57421875" style="0" customWidth="1"/>
    <col min="6" max="6" width="13.421875" style="0" customWidth="1"/>
  </cols>
  <sheetData>
    <row r="1" spans="1:6" ht="13.5">
      <c r="A1" s="21"/>
      <c r="B1" s="21">
        <v>2016</v>
      </c>
      <c r="C1" s="21" t="s">
        <v>12</v>
      </c>
      <c r="D1" s="21">
        <v>2016</v>
      </c>
      <c r="E1" s="21">
        <v>2017</v>
      </c>
      <c r="F1" s="21">
        <v>2017</v>
      </c>
    </row>
    <row r="2" spans="1:6" ht="13.5">
      <c r="A2" s="21" t="s">
        <v>152</v>
      </c>
      <c r="B2" s="21" t="s">
        <v>0</v>
      </c>
      <c r="C2" s="25">
        <v>42643</v>
      </c>
      <c r="D2" s="21" t="s">
        <v>2</v>
      </c>
      <c r="E2" s="21" t="s">
        <v>1</v>
      </c>
      <c r="F2" s="21" t="s">
        <v>0</v>
      </c>
    </row>
    <row r="3" spans="1:6" ht="13.5">
      <c r="A3" s="23"/>
      <c r="B3" s="26"/>
      <c r="C3" s="23"/>
      <c r="D3" s="23"/>
      <c r="E3" s="23"/>
      <c r="F3" s="26"/>
    </row>
    <row r="4" spans="1:6" ht="13.5">
      <c r="A4" s="23" t="s">
        <v>63</v>
      </c>
      <c r="B4" s="26"/>
      <c r="C4" s="24"/>
      <c r="D4" s="24"/>
      <c r="E4" s="24"/>
      <c r="F4" s="26"/>
    </row>
    <row r="5" spans="1:6" ht="13.5">
      <c r="A5" s="23" t="s">
        <v>138</v>
      </c>
      <c r="B5" s="43">
        <v>2750</v>
      </c>
      <c r="C5" s="43">
        <v>2050</v>
      </c>
      <c r="D5" s="43">
        <f>C5*1.33</f>
        <v>2726.5</v>
      </c>
      <c r="E5" s="43">
        <f>237.5*12</f>
        <v>2850</v>
      </c>
      <c r="F5" s="43"/>
    </row>
    <row r="6" spans="1:6" ht="13.5">
      <c r="A6" s="23" t="s">
        <v>284</v>
      </c>
      <c r="B6" s="150">
        <v>0</v>
      </c>
      <c r="C6" s="150">
        <v>0</v>
      </c>
      <c r="D6" s="150">
        <f>C6*1.33</f>
        <v>0</v>
      </c>
      <c r="E6" s="150">
        <v>1000</v>
      </c>
      <c r="F6" s="150"/>
    </row>
    <row r="7" spans="1:6" ht="13.5">
      <c r="A7" s="23" t="s">
        <v>180</v>
      </c>
      <c r="B7" s="150">
        <v>1500</v>
      </c>
      <c r="C7" s="150">
        <v>0</v>
      </c>
      <c r="D7" s="150">
        <f>C7*1.33</f>
        <v>0</v>
      </c>
      <c r="E7" s="150">
        <v>1500</v>
      </c>
      <c r="F7" s="150"/>
    </row>
    <row r="8" spans="1:6" ht="13.5">
      <c r="A8" s="23"/>
      <c r="B8" s="150"/>
      <c r="C8" s="150"/>
      <c r="D8" s="150"/>
      <c r="E8" s="150"/>
      <c r="F8" s="150"/>
    </row>
    <row r="9" spans="1:6" ht="13.5">
      <c r="A9" s="23" t="s">
        <v>4</v>
      </c>
      <c r="B9" s="150">
        <f>SUM(B5:B7)</f>
        <v>4250</v>
      </c>
      <c r="C9" s="150">
        <f>SUM(C5:C8)</f>
        <v>2050</v>
      </c>
      <c r="D9" s="150">
        <f>SUM(D5:D8)</f>
        <v>2726.5</v>
      </c>
      <c r="E9" s="150">
        <f>SUM(E5:E7)</f>
        <v>5350</v>
      </c>
      <c r="F9" s="150"/>
    </row>
    <row r="10" spans="1:6" ht="13.5">
      <c r="A10" s="23"/>
      <c r="B10" s="150"/>
      <c r="C10" s="150"/>
      <c r="D10" s="150"/>
      <c r="E10" s="150"/>
      <c r="F10" s="150"/>
    </row>
    <row r="11" spans="1:6" ht="13.5">
      <c r="A11" s="23"/>
      <c r="B11" s="150"/>
      <c r="C11" s="150"/>
      <c r="D11" s="150"/>
      <c r="E11" s="150"/>
      <c r="F11" s="150"/>
    </row>
    <row r="12" spans="1:6" ht="13.5">
      <c r="A12" s="22" t="s">
        <v>140</v>
      </c>
      <c r="B12" s="150"/>
      <c r="C12" s="150"/>
      <c r="D12" s="150"/>
      <c r="E12" s="150"/>
      <c r="F12" s="150"/>
    </row>
    <row r="13" spans="1:6" ht="13.5">
      <c r="A13" s="22" t="s">
        <v>69</v>
      </c>
      <c r="B13" s="150">
        <v>2750</v>
      </c>
      <c r="C13" s="150">
        <v>1722.19</v>
      </c>
      <c r="D13" s="150">
        <f>C13*1.33</f>
        <v>2290.5127</v>
      </c>
      <c r="E13" s="150">
        <v>2300</v>
      </c>
      <c r="F13" s="150"/>
    </row>
    <row r="14" spans="1:6" ht="13.5">
      <c r="A14" s="22" t="s">
        <v>142</v>
      </c>
      <c r="B14" s="150">
        <v>1000</v>
      </c>
      <c r="C14" s="150">
        <v>1320.87</v>
      </c>
      <c r="D14" s="150">
        <f>C14*1.33</f>
        <v>1756.7571</v>
      </c>
      <c r="E14" s="150">
        <v>1800</v>
      </c>
      <c r="F14" s="150"/>
    </row>
    <row r="15" spans="1:6" ht="13.5">
      <c r="A15" s="22" t="s">
        <v>143</v>
      </c>
      <c r="B15" s="150">
        <v>500</v>
      </c>
      <c r="C15" s="150">
        <v>515.68</v>
      </c>
      <c r="D15" s="150">
        <f>C15*1.33</f>
        <v>685.8543999999999</v>
      </c>
      <c r="E15" s="150">
        <v>1000</v>
      </c>
      <c r="F15" s="150"/>
    </row>
    <row r="16" spans="1:6" ht="13.5">
      <c r="A16" s="22" t="s">
        <v>151</v>
      </c>
      <c r="B16" s="150">
        <v>0</v>
      </c>
      <c r="C16" s="150">
        <v>300</v>
      </c>
      <c r="D16" s="150">
        <f>C16*1.33</f>
        <v>399</v>
      </c>
      <c r="E16" s="150">
        <v>0</v>
      </c>
      <c r="F16" s="150"/>
    </row>
    <row r="17" spans="1:6" ht="13.5">
      <c r="A17" s="22" t="s">
        <v>35</v>
      </c>
      <c r="B17" s="150"/>
      <c r="C17" s="150">
        <v>750</v>
      </c>
      <c r="D17" s="150">
        <f>C17*1.33</f>
        <v>997.5</v>
      </c>
      <c r="E17" s="150">
        <v>250</v>
      </c>
      <c r="F17" s="150"/>
    </row>
    <row r="18" spans="1:6" ht="13.5">
      <c r="A18" s="22"/>
      <c r="B18" s="150"/>
      <c r="C18" s="150"/>
      <c r="D18" s="150"/>
      <c r="E18" s="150"/>
      <c r="F18" s="150"/>
    </row>
    <row r="19" spans="1:6" ht="13.5">
      <c r="A19" s="22" t="s">
        <v>85</v>
      </c>
      <c r="B19" s="150">
        <f>SUM(B13:B17)</f>
        <v>4250</v>
      </c>
      <c r="C19" s="150">
        <f>SUM(C13:C18)</f>
        <v>4608.74</v>
      </c>
      <c r="D19" s="150">
        <f>SUM(D13:D18)</f>
        <v>6129.6242</v>
      </c>
      <c r="E19" s="150">
        <f>SUM(E13:E17)</f>
        <v>5350</v>
      </c>
      <c r="F19" s="150"/>
    </row>
    <row r="20" spans="1:6" ht="13.5">
      <c r="A20" s="22"/>
      <c r="B20" s="150"/>
      <c r="C20" s="150"/>
      <c r="D20" s="150"/>
      <c r="E20" s="150"/>
      <c r="F20" s="150"/>
    </row>
    <row r="21" spans="1:6" ht="13.5">
      <c r="A21" s="22" t="s">
        <v>188</v>
      </c>
      <c r="B21" s="150">
        <f>B9-B19</f>
        <v>0</v>
      </c>
      <c r="C21" s="150"/>
      <c r="D21" s="150">
        <f>D9-D19</f>
        <v>-3403.1242</v>
      </c>
      <c r="E21" s="150">
        <f>E9-E19</f>
        <v>0</v>
      </c>
      <c r="F21" s="150">
        <f>F9-F19</f>
        <v>0</v>
      </c>
    </row>
    <row r="22" spans="1:6" ht="15">
      <c r="A22" s="2"/>
      <c r="B22" s="154"/>
      <c r="C22" s="155"/>
      <c r="D22" s="155"/>
      <c r="E22" s="155"/>
      <c r="F22" s="154"/>
    </row>
  </sheetData>
  <sheetProtection/>
  <printOptions/>
  <pageMargins left="0.5" right="0.5" top="1" bottom="1" header="0.5" footer="0.5"/>
  <pageSetup horizontalDpi="600" verticalDpi="600" orientation="portrait" r:id="rId1"/>
  <headerFooter alignWithMargins="0">
    <oddFooter>&amp;L&amp;"CG Times (WN),Italic"&amp;11Page 15&amp;C&amp;"CG Times (WN),Italic"&amp;11Administration of Justice&amp;R&amp;"CG Times (WN),Italic"&amp;11&amp;D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M25"/>
  <sheetViews>
    <sheetView view="pageLayout" workbookViewId="0" topLeftCell="A1">
      <selection activeCell="B6" sqref="B6:F25"/>
    </sheetView>
  </sheetViews>
  <sheetFormatPr defaultColWidth="9.140625" defaultRowHeight="12.75"/>
  <cols>
    <col min="1" max="1" width="20.57421875" style="0" customWidth="1"/>
    <col min="2" max="2" width="14.7109375" style="0" customWidth="1"/>
    <col min="3" max="3" width="13.57421875" style="0" customWidth="1"/>
    <col min="4" max="4" width="13.28125" style="0" customWidth="1"/>
    <col min="5" max="5" width="11.7109375" style="0" customWidth="1"/>
    <col min="6" max="6" width="10.7109375" style="0" customWidth="1"/>
  </cols>
  <sheetData>
    <row r="1" spans="1:13" ht="13.5">
      <c r="A1" s="21"/>
      <c r="B1" s="116">
        <v>2016</v>
      </c>
      <c r="C1" s="21" t="s">
        <v>12</v>
      </c>
      <c r="D1" s="21">
        <v>2016</v>
      </c>
      <c r="E1" s="21">
        <v>2017</v>
      </c>
      <c r="F1" s="21">
        <v>2017</v>
      </c>
      <c r="G1" s="119"/>
      <c r="H1" s="119"/>
      <c r="I1" s="119"/>
      <c r="J1" s="119"/>
      <c r="K1" s="119"/>
      <c r="L1" s="119"/>
      <c r="M1" s="10"/>
    </row>
    <row r="2" spans="1:13" ht="13.5">
      <c r="A2" s="21" t="s">
        <v>185</v>
      </c>
      <c r="B2" s="116" t="s">
        <v>0</v>
      </c>
      <c r="C2" s="25">
        <v>42643</v>
      </c>
      <c r="D2" s="21" t="s">
        <v>2</v>
      </c>
      <c r="E2" s="21" t="s">
        <v>1</v>
      </c>
      <c r="F2" s="21" t="s">
        <v>0</v>
      </c>
      <c r="G2" s="119"/>
      <c r="H2" s="119"/>
      <c r="I2" s="120"/>
      <c r="J2" s="119"/>
      <c r="K2" s="119"/>
      <c r="L2" s="119"/>
      <c r="M2" s="10"/>
    </row>
    <row r="3" spans="1:13" ht="13.5">
      <c r="A3" s="23"/>
      <c r="B3" s="117"/>
      <c r="C3" s="23"/>
      <c r="D3" s="23"/>
      <c r="E3" s="23"/>
      <c r="F3" s="26"/>
      <c r="G3" s="121"/>
      <c r="H3" s="10"/>
      <c r="I3" s="121"/>
      <c r="J3" s="121"/>
      <c r="K3" s="121"/>
      <c r="L3" s="10"/>
      <c r="M3" s="10"/>
    </row>
    <row r="4" spans="1:13" ht="13.5">
      <c r="A4" s="23" t="s">
        <v>63</v>
      </c>
      <c r="B4" s="117"/>
      <c r="C4" s="24"/>
      <c r="D4" s="24"/>
      <c r="E4" s="24"/>
      <c r="F4" s="26"/>
      <c r="G4" s="121"/>
      <c r="H4" s="10"/>
      <c r="I4" s="122"/>
      <c r="J4" s="122"/>
      <c r="K4" s="122"/>
      <c r="L4" s="10"/>
      <c r="M4" s="10"/>
    </row>
    <row r="5" spans="1:13" ht="13.5">
      <c r="A5" s="23" t="s">
        <v>211</v>
      </c>
      <c r="B5" s="118">
        <v>3400</v>
      </c>
      <c r="C5" s="43">
        <v>5445</v>
      </c>
      <c r="D5" s="43">
        <f>C5*1.33</f>
        <v>7241.85</v>
      </c>
      <c r="E5" s="43">
        <v>7500</v>
      </c>
      <c r="F5" s="43"/>
      <c r="G5" s="121"/>
      <c r="H5" s="123"/>
      <c r="I5" s="123"/>
      <c r="J5" s="123"/>
      <c r="K5" s="123"/>
      <c r="L5" s="123"/>
      <c r="M5" s="10"/>
    </row>
    <row r="6" spans="1:13" ht="13.5">
      <c r="A6" s="23" t="s">
        <v>74</v>
      </c>
      <c r="B6" s="156">
        <v>1000</v>
      </c>
      <c r="C6" s="150">
        <v>0</v>
      </c>
      <c r="D6" s="150">
        <v>1000</v>
      </c>
      <c r="E6" s="150">
        <v>0</v>
      </c>
      <c r="F6" s="150"/>
      <c r="G6" s="121"/>
      <c r="H6" s="123"/>
      <c r="I6" s="123"/>
      <c r="J6" s="123"/>
      <c r="K6" s="123"/>
      <c r="L6" s="123"/>
      <c r="M6" s="10"/>
    </row>
    <row r="7" spans="1:13" ht="13.5">
      <c r="A7" s="23"/>
      <c r="B7" s="156"/>
      <c r="C7" s="150"/>
      <c r="D7" s="150"/>
      <c r="E7" s="150"/>
      <c r="F7" s="150"/>
      <c r="G7" s="121"/>
      <c r="H7" s="123"/>
      <c r="I7" s="123"/>
      <c r="J7" s="123"/>
      <c r="K7" s="123"/>
      <c r="L7" s="123"/>
      <c r="M7" s="10"/>
    </row>
    <row r="8" spans="1:13" ht="13.5">
      <c r="A8" s="23" t="s">
        <v>4</v>
      </c>
      <c r="B8" s="156">
        <f>SUM(B5:B6)</f>
        <v>4400</v>
      </c>
      <c r="C8" s="150">
        <f>SUM(C5:C7)</f>
        <v>5445</v>
      </c>
      <c r="D8" s="150">
        <f>SUM(D5:D7)</f>
        <v>8241.85</v>
      </c>
      <c r="E8" s="150">
        <f>SUM(E5:E6)</f>
        <v>7500</v>
      </c>
      <c r="F8" s="150"/>
      <c r="G8" s="121"/>
      <c r="H8" s="123"/>
      <c r="I8" s="123"/>
      <c r="J8" s="123"/>
      <c r="K8" s="123"/>
      <c r="L8" s="123"/>
      <c r="M8" s="10"/>
    </row>
    <row r="9" spans="1:13" ht="13.5">
      <c r="A9" s="23"/>
      <c r="B9" s="156"/>
      <c r="C9" s="150"/>
      <c r="D9" s="150"/>
      <c r="E9" s="150"/>
      <c r="F9" s="150"/>
      <c r="G9" s="121"/>
      <c r="H9" s="123"/>
      <c r="I9" s="123"/>
      <c r="J9" s="123"/>
      <c r="K9" s="123"/>
      <c r="L9" s="123"/>
      <c r="M9" s="10"/>
    </row>
    <row r="10" spans="1:13" ht="13.5">
      <c r="A10" s="23"/>
      <c r="B10" s="156"/>
      <c r="C10" s="150"/>
      <c r="D10" s="150"/>
      <c r="E10" s="150"/>
      <c r="F10" s="150"/>
      <c r="G10" s="121"/>
      <c r="H10" s="123"/>
      <c r="I10" s="123"/>
      <c r="J10" s="123"/>
      <c r="K10" s="123"/>
      <c r="L10" s="123"/>
      <c r="M10" s="10"/>
    </row>
    <row r="11" spans="1:13" ht="13.5">
      <c r="A11" s="22" t="s">
        <v>140</v>
      </c>
      <c r="B11" s="156"/>
      <c r="C11" s="150"/>
      <c r="D11" s="150"/>
      <c r="E11" s="150"/>
      <c r="F11" s="150"/>
      <c r="G11" s="32"/>
      <c r="H11" s="123"/>
      <c r="I11" s="123"/>
      <c r="J11" s="123"/>
      <c r="K11" s="123"/>
      <c r="L11" s="123"/>
      <c r="M11" s="10"/>
    </row>
    <row r="12" spans="1:13" ht="13.5">
      <c r="A12" s="22" t="s">
        <v>186</v>
      </c>
      <c r="B12" s="156"/>
      <c r="C12" s="150">
        <v>0</v>
      </c>
      <c r="D12" s="150">
        <f aca="true" t="shared" si="0" ref="D12:D17">C12*1.33</f>
        <v>0</v>
      </c>
      <c r="E12" s="150"/>
      <c r="F12" s="150"/>
      <c r="G12" s="32"/>
      <c r="H12" s="123"/>
      <c r="I12" s="123"/>
      <c r="J12" s="123"/>
      <c r="K12" s="123"/>
      <c r="L12" s="123"/>
      <c r="M12" s="10"/>
    </row>
    <row r="13" spans="1:13" ht="13.5">
      <c r="A13" s="22" t="s">
        <v>145</v>
      </c>
      <c r="B13" s="156">
        <v>5000</v>
      </c>
      <c r="C13" s="150">
        <v>6063.8</v>
      </c>
      <c r="D13" s="150">
        <f>C13*1.33</f>
        <v>8064.854</v>
      </c>
      <c r="E13" s="150">
        <v>5000</v>
      </c>
      <c r="F13" s="150"/>
      <c r="G13" s="32"/>
      <c r="H13" s="123"/>
      <c r="I13" s="123"/>
      <c r="J13" s="123"/>
      <c r="K13" s="123"/>
      <c r="L13" s="123"/>
      <c r="M13" s="10"/>
    </row>
    <row r="14" spans="1:13" ht="13.5">
      <c r="A14" s="22" t="s">
        <v>187</v>
      </c>
      <c r="B14" s="156"/>
      <c r="C14" s="150"/>
      <c r="D14" s="150"/>
      <c r="E14" s="150"/>
      <c r="F14" s="150"/>
      <c r="G14" s="32"/>
      <c r="H14" s="123"/>
      <c r="I14" s="123"/>
      <c r="J14" s="123"/>
      <c r="K14" s="123"/>
      <c r="L14" s="123"/>
      <c r="M14" s="10"/>
    </row>
    <row r="15" spans="1:13" ht="13.5">
      <c r="A15" s="22"/>
      <c r="B15" s="156"/>
      <c r="C15" s="150">
        <v>0</v>
      </c>
      <c r="D15" s="150">
        <f t="shared" si="0"/>
        <v>0</v>
      </c>
      <c r="E15" s="150"/>
      <c r="F15" s="150"/>
      <c r="G15" s="32"/>
      <c r="H15" s="123"/>
      <c r="I15" s="123"/>
      <c r="J15" s="123"/>
      <c r="K15" s="123"/>
      <c r="L15" s="123"/>
      <c r="M15" s="10"/>
    </row>
    <row r="16" spans="1:13" ht="13.5">
      <c r="A16" s="22"/>
      <c r="B16" s="156"/>
      <c r="C16" s="150">
        <v>0</v>
      </c>
      <c r="D16" s="150">
        <f t="shared" si="0"/>
        <v>0</v>
      </c>
      <c r="E16" s="150"/>
      <c r="F16" s="150"/>
      <c r="G16" s="32"/>
      <c r="H16" s="123"/>
      <c r="I16" s="123"/>
      <c r="J16" s="123"/>
      <c r="K16" s="123"/>
      <c r="L16" s="123"/>
      <c r="M16" s="10"/>
    </row>
    <row r="17" spans="1:13" ht="13.5">
      <c r="A17" s="22"/>
      <c r="B17" s="156"/>
      <c r="C17" s="150">
        <v>0</v>
      </c>
      <c r="D17" s="150">
        <f t="shared" si="0"/>
        <v>0</v>
      </c>
      <c r="E17" s="150"/>
      <c r="F17" s="150"/>
      <c r="G17" s="32"/>
      <c r="H17" s="123"/>
      <c r="I17" s="123"/>
      <c r="J17" s="123"/>
      <c r="K17" s="123"/>
      <c r="L17" s="123"/>
      <c r="M17" s="10"/>
    </row>
    <row r="18" spans="1:13" ht="13.5">
      <c r="A18" s="22"/>
      <c r="B18" s="156"/>
      <c r="C18" s="150" t="s">
        <v>19</v>
      </c>
      <c r="D18" s="150"/>
      <c r="E18" s="150"/>
      <c r="F18" s="150"/>
      <c r="G18" s="32"/>
      <c r="H18" s="123"/>
      <c r="I18" s="123"/>
      <c r="J18" s="123"/>
      <c r="K18" s="123"/>
      <c r="L18" s="123"/>
      <c r="M18" s="10"/>
    </row>
    <row r="19" spans="1:13" ht="13.5">
      <c r="A19" s="22" t="s">
        <v>85</v>
      </c>
      <c r="B19" s="156">
        <v>5000</v>
      </c>
      <c r="C19" s="150">
        <f>SUM(C12:C17)</f>
        <v>6063.8</v>
      </c>
      <c r="D19" s="150">
        <f>SUM(D12:D17)</f>
        <v>8064.854</v>
      </c>
      <c r="E19" s="150"/>
      <c r="F19" s="150"/>
      <c r="G19" s="32"/>
      <c r="H19" s="123"/>
      <c r="I19" s="123"/>
      <c r="J19" s="123"/>
      <c r="K19" s="123"/>
      <c r="L19" s="123"/>
      <c r="M19" s="10"/>
    </row>
    <row r="20" spans="1:13" ht="13.5">
      <c r="A20" s="22"/>
      <c r="B20" s="157"/>
      <c r="C20" s="151"/>
      <c r="D20" s="151"/>
      <c r="E20" s="151"/>
      <c r="F20" s="151"/>
      <c r="G20" s="32"/>
      <c r="H20" s="32"/>
      <c r="I20" s="32"/>
      <c r="J20" s="32"/>
      <c r="K20" s="32"/>
      <c r="L20" s="32"/>
      <c r="M20" s="10"/>
    </row>
    <row r="21" spans="1:13" ht="13.5">
      <c r="A21" s="22" t="s">
        <v>190</v>
      </c>
      <c r="B21" s="157">
        <f>B8-B19</f>
        <v>-600</v>
      </c>
      <c r="C21" s="151">
        <f>C8-C19</f>
        <v>-618.8000000000002</v>
      </c>
      <c r="D21" s="151">
        <f>D8-D19</f>
        <v>176.9960000000001</v>
      </c>
      <c r="E21" s="151"/>
      <c r="F21" s="151">
        <f>F8-F19</f>
        <v>0</v>
      </c>
      <c r="G21" s="32"/>
      <c r="H21" s="32"/>
      <c r="I21" s="32"/>
      <c r="J21" s="32"/>
      <c r="K21" s="32"/>
      <c r="L21" s="32"/>
      <c r="M21" s="10"/>
    </row>
    <row r="22" spans="2:13" ht="12.75">
      <c r="B22" s="154"/>
      <c r="C22" s="154"/>
      <c r="D22" s="154"/>
      <c r="E22" s="154"/>
      <c r="F22" s="154"/>
      <c r="G22" s="10"/>
      <c r="H22" s="10"/>
      <c r="I22" s="10"/>
      <c r="J22" s="10"/>
      <c r="K22" s="10"/>
      <c r="L22" s="10"/>
      <c r="M22" s="10"/>
    </row>
    <row r="23" spans="2:13" ht="12.75">
      <c r="B23" s="154"/>
      <c r="C23" s="154"/>
      <c r="D23" s="154"/>
      <c r="E23" s="154"/>
      <c r="F23" s="154"/>
      <c r="G23" s="10"/>
      <c r="H23" s="10"/>
      <c r="I23" s="10"/>
      <c r="J23" s="10"/>
      <c r="K23" s="10"/>
      <c r="L23" s="10"/>
      <c r="M23" s="10"/>
    </row>
    <row r="24" spans="2:13" ht="12.75">
      <c r="B24" s="154"/>
      <c r="C24" s="154"/>
      <c r="D24" s="154"/>
      <c r="E24" s="154"/>
      <c r="F24" s="154"/>
      <c r="G24" s="10"/>
      <c r="H24" s="10"/>
      <c r="I24" s="10"/>
      <c r="J24" s="10"/>
      <c r="K24" s="10"/>
      <c r="L24" s="10"/>
      <c r="M24" s="10"/>
    </row>
    <row r="25" spans="2:13" ht="12.75">
      <c r="B25" s="154"/>
      <c r="C25" s="154"/>
      <c r="D25" s="154"/>
      <c r="E25" s="154"/>
      <c r="F25" s="154"/>
      <c r="G25" s="10"/>
      <c r="H25" s="10"/>
      <c r="I25" s="10"/>
      <c r="J25" s="10"/>
      <c r="K25" s="10"/>
      <c r="L25" s="10"/>
      <c r="M25" s="10"/>
    </row>
  </sheetData>
  <sheetProtection/>
  <printOptions/>
  <pageMargins left="0.75" right="0.75" top="1" bottom="1" header="0.5" footer="0.5"/>
  <pageSetup horizontalDpi="600" verticalDpi="600" orientation="portrait" r:id="rId1"/>
  <headerFooter alignWithMargins="0">
    <oddFooter>&amp;L&amp;"Times New Roman,Italic"&amp;11Page 19&amp;C&amp;"Times New Roman,Italic"&amp;11Court Automation Fund&amp;R&amp;"Times New Roman,Italic"&amp;11&amp;D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1">
      <selection activeCell="B6" sqref="B6:F17"/>
    </sheetView>
  </sheetViews>
  <sheetFormatPr defaultColWidth="9.140625" defaultRowHeight="12.75"/>
  <cols>
    <col min="1" max="1" width="23.00390625" style="0" customWidth="1"/>
    <col min="2" max="2" width="13.00390625" style="0" customWidth="1"/>
    <col min="3" max="4" width="14.00390625" style="0" customWidth="1"/>
    <col min="5" max="5" width="14.28125" style="0" customWidth="1"/>
    <col min="6" max="6" width="13.421875" style="0" customWidth="1"/>
  </cols>
  <sheetData>
    <row r="1" spans="1:6" ht="13.5">
      <c r="A1" s="12"/>
      <c r="B1" s="12">
        <v>2016</v>
      </c>
      <c r="C1" s="12" t="s">
        <v>12</v>
      </c>
      <c r="D1" s="12">
        <v>2016</v>
      </c>
      <c r="E1" s="12">
        <v>2017</v>
      </c>
      <c r="F1" s="12">
        <v>2017</v>
      </c>
    </row>
    <row r="2" spans="1:6" ht="13.5">
      <c r="A2" s="12" t="s">
        <v>148</v>
      </c>
      <c r="B2" s="12" t="s">
        <v>0</v>
      </c>
      <c r="C2" s="17">
        <v>42643</v>
      </c>
      <c r="D2" s="12" t="s">
        <v>2</v>
      </c>
      <c r="E2" s="12" t="s">
        <v>1</v>
      </c>
      <c r="F2" s="12" t="s">
        <v>0</v>
      </c>
    </row>
    <row r="3" spans="1:6" ht="13.5">
      <c r="A3" s="13"/>
      <c r="B3" s="26"/>
      <c r="C3" s="13"/>
      <c r="D3" s="13"/>
      <c r="E3" s="13"/>
      <c r="F3" s="26"/>
    </row>
    <row r="4" spans="1:6" ht="13.5">
      <c r="A4" s="13" t="s">
        <v>63</v>
      </c>
      <c r="B4" s="16"/>
      <c r="C4" s="16"/>
      <c r="D4" s="16"/>
      <c r="E4" s="16"/>
      <c r="F4" s="16"/>
    </row>
    <row r="5" spans="1:6" ht="13.5">
      <c r="A5" s="13" t="s">
        <v>138</v>
      </c>
      <c r="B5" s="41">
        <v>4950</v>
      </c>
      <c r="C5" s="41">
        <f>412.51*12</f>
        <v>4950.12</v>
      </c>
      <c r="D5" s="41">
        <v>4950</v>
      </c>
      <c r="E5" s="41">
        <v>4950</v>
      </c>
      <c r="F5" s="41"/>
    </row>
    <row r="6" spans="1:6" ht="13.5">
      <c r="A6" s="13" t="s">
        <v>98</v>
      </c>
      <c r="B6" s="152">
        <v>50</v>
      </c>
      <c r="C6" s="152">
        <v>46.5</v>
      </c>
      <c r="D6" s="152">
        <v>50</v>
      </c>
      <c r="E6" s="152">
        <v>50</v>
      </c>
      <c r="F6" s="152"/>
    </row>
    <row r="7" spans="1:6" ht="13.5">
      <c r="A7" s="13"/>
      <c r="B7" s="152"/>
      <c r="C7" s="152"/>
      <c r="D7" s="152"/>
      <c r="E7" s="152"/>
      <c r="F7" s="152"/>
    </row>
    <row r="8" spans="1:6" ht="13.5">
      <c r="A8" s="13"/>
      <c r="B8" s="152"/>
      <c r="C8" s="152"/>
      <c r="D8" s="152"/>
      <c r="E8" s="152"/>
      <c r="F8" s="152"/>
    </row>
    <row r="9" spans="1:6" ht="13.5">
      <c r="A9" s="13" t="s">
        <v>4</v>
      </c>
      <c r="B9" s="152">
        <f>SUM(B5:B6)</f>
        <v>5000</v>
      </c>
      <c r="C9" s="152">
        <f>SUM(C5:C8)</f>
        <v>4996.62</v>
      </c>
      <c r="D9" s="152">
        <f>SUM(D5:D8)</f>
        <v>5000</v>
      </c>
      <c r="E9" s="152">
        <f>SUM(E5:E6)</f>
        <v>5000</v>
      </c>
      <c r="F9" s="152"/>
    </row>
    <row r="10" spans="1:6" ht="13.5">
      <c r="A10" s="13"/>
      <c r="B10" s="152"/>
      <c r="C10" s="152"/>
      <c r="D10" s="152"/>
      <c r="E10" s="152"/>
      <c r="F10" s="152"/>
    </row>
    <row r="11" spans="1:6" ht="13.5">
      <c r="A11" s="13"/>
      <c r="B11" s="152"/>
      <c r="C11" s="152"/>
      <c r="D11" s="152"/>
      <c r="E11" s="152"/>
      <c r="F11" s="152"/>
    </row>
    <row r="12" spans="1:6" ht="13.5">
      <c r="A12" s="14" t="s">
        <v>140</v>
      </c>
      <c r="B12" s="152"/>
      <c r="C12" s="152"/>
      <c r="D12" s="152"/>
      <c r="E12" s="152"/>
      <c r="F12" s="152"/>
    </row>
    <row r="13" spans="1:6" ht="13.5">
      <c r="A13" s="14" t="s">
        <v>212</v>
      </c>
      <c r="B13" s="152">
        <v>3000</v>
      </c>
      <c r="C13" s="152">
        <v>1365</v>
      </c>
      <c r="D13" s="152">
        <f>248.01*12</f>
        <v>2976.12</v>
      </c>
      <c r="E13" s="152">
        <v>0</v>
      </c>
      <c r="F13" s="152"/>
    </row>
    <row r="14" spans="1:6" ht="13.5">
      <c r="A14" s="14" t="s">
        <v>213</v>
      </c>
      <c r="B14" s="152">
        <v>2000</v>
      </c>
      <c r="C14" s="152">
        <v>1290</v>
      </c>
      <c r="D14" s="152">
        <f>C14*1.33</f>
        <v>1715.7</v>
      </c>
      <c r="E14" s="152">
        <v>5000</v>
      </c>
      <c r="F14" s="152"/>
    </row>
    <row r="15" spans="1:6" ht="12.75">
      <c r="A15" s="20"/>
      <c r="B15" s="153"/>
      <c r="C15" s="153"/>
      <c r="D15" s="153"/>
      <c r="E15" s="153"/>
      <c r="F15" s="153"/>
    </row>
    <row r="16" spans="1:6" ht="12.75">
      <c r="A16" s="68" t="s">
        <v>85</v>
      </c>
      <c r="B16" s="158">
        <f>SUM(B13:B14)</f>
        <v>5000</v>
      </c>
      <c r="C16" s="158">
        <f>SUM(C13:C14)</f>
        <v>2655</v>
      </c>
      <c r="D16" s="158">
        <f>SUM(D13:D14)</f>
        <v>4691.82</v>
      </c>
      <c r="E16" s="158">
        <f>SUM(E13:E14)</f>
        <v>5000</v>
      </c>
      <c r="F16" s="158"/>
    </row>
    <row r="17" spans="1:6" ht="12.75">
      <c r="A17" s="68"/>
      <c r="B17" s="158"/>
      <c r="C17" s="158"/>
      <c r="D17" s="158"/>
      <c r="E17" s="158"/>
      <c r="F17" s="158"/>
    </row>
    <row r="18" spans="1:6" ht="12.75">
      <c r="A18" s="68"/>
      <c r="B18" s="68"/>
      <c r="C18" s="68"/>
      <c r="D18" s="68"/>
      <c r="E18" s="68"/>
      <c r="F18" s="68"/>
    </row>
    <row r="19" spans="1:6" ht="12.75">
      <c r="A19" s="69"/>
      <c r="B19" s="69"/>
      <c r="C19" s="69"/>
      <c r="D19" s="69"/>
      <c r="E19" s="69"/>
      <c r="F19" s="69"/>
    </row>
    <row r="20" spans="1:6" ht="12.75">
      <c r="A20" s="69"/>
      <c r="B20" s="69"/>
      <c r="C20" s="69"/>
      <c r="D20" s="69"/>
      <c r="E20" s="69"/>
      <c r="F20" s="69"/>
    </row>
    <row r="21" spans="1:6" ht="12.75">
      <c r="A21" s="69" t="s">
        <v>285</v>
      </c>
      <c r="B21" s="69"/>
      <c r="C21" s="69"/>
      <c r="D21" s="69"/>
      <c r="E21" s="69"/>
      <c r="F21" s="69"/>
    </row>
  </sheetData>
  <sheetProtection/>
  <printOptions/>
  <pageMargins left="0.5" right="0.5" top="1" bottom="1" header="0.5" footer="0.5"/>
  <pageSetup horizontalDpi="600" verticalDpi="600" orientation="portrait" r:id="rId1"/>
  <headerFooter alignWithMargins="0">
    <oddFooter>&amp;L&amp;"CG Times (WN),Italic"&amp;11Page 16&amp;C&amp;"CG Times (WN),Italic"&amp;11Judges &amp; Clerks Retirement&amp;R&amp;"CG Times (WN),Italic"&amp;11&amp;D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61"/>
  <sheetViews>
    <sheetView zoomScalePageLayoutView="0" workbookViewId="0" topLeftCell="A1">
      <selection activeCell="G14" sqref="G14"/>
    </sheetView>
  </sheetViews>
  <sheetFormatPr defaultColWidth="9.140625" defaultRowHeight="12.75"/>
  <cols>
    <col min="1" max="1" width="25.421875" style="0" customWidth="1"/>
    <col min="2" max="2" width="15.8515625" style="0" customWidth="1"/>
    <col min="3" max="3" width="16.57421875" style="0" customWidth="1"/>
    <col min="4" max="4" width="14.57421875" style="0" customWidth="1"/>
    <col min="5" max="5" width="20.421875" style="0" bestFit="1" customWidth="1"/>
    <col min="6" max="6" width="12.140625" style="0" customWidth="1"/>
    <col min="7" max="7" width="21.7109375" style="0" customWidth="1"/>
  </cols>
  <sheetData>
    <row r="1" spans="1:5" ht="13.5">
      <c r="A1" s="13" t="s">
        <v>260</v>
      </c>
      <c r="B1" s="13"/>
      <c r="C1" s="13"/>
      <c r="D1" s="13"/>
      <c r="E1" s="13"/>
    </row>
    <row r="2" spans="1:5" ht="13.5">
      <c r="A2" s="13"/>
      <c r="B2" s="13"/>
      <c r="C2" s="13"/>
      <c r="D2" s="13"/>
      <c r="E2" s="13"/>
    </row>
    <row r="3" spans="1:5" ht="13.5">
      <c r="A3" s="12" t="s">
        <v>87</v>
      </c>
      <c r="B3" s="12">
        <v>2016</v>
      </c>
      <c r="C3" s="12" t="s">
        <v>88</v>
      </c>
      <c r="D3" s="12" t="s">
        <v>2</v>
      </c>
      <c r="E3" s="12">
        <v>2017</v>
      </c>
    </row>
    <row r="4" spans="1:5" ht="13.5">
      <c r="A4" s="12"/>
      <c r="B4" s="12" t="s">
        <v>246</v>
      </c>
      <c r="C4" s="17">
        <v>42704</v>
      </c>
      <c r="D4" s="17">
        <v>42735</v>
      </c>
      <c r="E4" s="12" t="s">
        <v>263</v>
      </c>
    </row>
    <row r="5" spans="1:5" ht="13.5">
      <c r="A5" s="12"/>
      <c r="B5" s="12"/>
      <c r="C5" s="12"/>
      <c r="D5" s="17"/>
      <c r="E5" s="12"/>
    </row>
    <row r="6" spans="1:5" ht="13.5">
      <c r="A6" s="18"/>
      <c r="B6" s="19"/>
      <c r="C6" s="12"/>
      <c r="D6" s="17"/>
      <c r="E6" s="19"/>
    </row>
    <row r="7" spans="1:7" ht="13.5">
      <c r="A7" s="13" t="s">
        <v>89</v>
      </c>
      <c r="B7" s="16">
        <v>85000</v>
      </c>
      <c r="C7" s="16">
        <v>81957.34</v>
      </c>
      <c r="D7" s="16">
        <f>C7+7450</f>
        <v>89407.34</v>
      </c>
      <c r="E7" s="16">
        <v>89000</v>
      </c>
      <c r="F7" s="5"/>
      <c r="G7" s="5"/>
    </row>
    <row r="8" spans="1:7" ht="13.5">
      <c r="A8" s="13" t="s">
        <v>90</v>
      </c>
      <c r="B8" s="133">
        <v>1600000</v>
      </c>
      <c r="C8" s="133">
        <v>1420163.6</v>
      </c>
      <c r="D8" s="133">
        <f>C8+129105</f>
        <v>1549268.6</v>
      </c>
      <c r="E8" s="133">
        <v>1550000</v>
      </c>
      <c r="F8" s="5"/>
      <c r="G8" s="5"/>
    </row>
    <row r="9" spans="1:7" ht="13.5">
      <c r="A9" s="13" t="s">
        <v>91</v>
      </c>
      <c r="B9" s="133">
        <v>650000</v>
      </c>
      <c r="C9" s="133">
        <v>584122.35</v>
      </c>
      <c r="D9" s="133">
        <f>C9+53102</f>
        <v>637224.35</v>
      </c>
      <c r="E9" s="133">
        <v>620000</v>
      </c>
      <c r="F9" s="5"/>
      <c r="G9" s="5"/>
    </row>
    <row r="10" spans="1:7" ht="13.5">
      <c r="A10" s="13" t="s">
        <v>92</v>
      </c>
      <c r="B10" s="133">
        <f>17130+1500</f>
        <v>18630</v>
      </c>
      <c r="C10" s="133">
        <v>19816.34</v>
      </c>
      <c r="D10" s="133">
        <f>C10+1800</f>
        <v>21616.34</v>
      </c>
      <c r="E10" s="133">
        <f>17130+1500</f>
        <v>18630</v>
      </c>
      <c r="F10" s="5"/>
      <c r="G10" s="5"/>
    </row>
    <row r="11" spans="1:7" ht="13.5">
      <c r="A11" s="13" t="s">
        <v>93</v>
      </c>
      <c r="B11" s="133">
        <v>850000</v>
      </c>
      <c r="C11" s="133">
        <v>883051.4</v>
      </c>
      <c r="D11" s="133">
        <f>C11+30000</f>
        <v>913051.4</v>
      </c>
      <c r="E11" s="133">
        <v>885000</v>
      </c>
      <c r="F11" s="5"/>
      <c r="G11" s="5"/>
    </row>
    <row r="12" spans="1:7" ht="13.5">
      <c r="A12" s="13" t="s">
        <v>94</v>
      </c>
      <c r="B12" s="133">
        <v>55000</v>
      </c>
      <c r="C12" s="133">
        <v>57359.16</v>
      </c>
      <c r="D12" s="133">
        <f>C12+5215</f>
        <v>62574.16</v>
      </c>
      <c r="E12" s="133">
        <v>60000</v>
      </c>
      <c r="F12" s="5"/>
      <c r="G12" s="5"/>
    </row>
    <row r="13" spans="1:7" ht="13.5">
      <c r="A13" s="13" t="s">
        <v>237</v>
      </c>
      <c r="B13" s="133">
        <v>335000</v>
      </c>
      <c r="C13" s="133">
        <v>317327.87</v>
      </c>
      <c r="D13" s="133">
        <f>C13+28850</f>
        <v>346177.87</v>
      </c>
      <c r="E13" s="133">
        <v>335000</v>
      </c>
      <c r="F13" s="5"/>
      <c r="G13" s="5"/>
    </row>
    <row r="14" spans="1:7" ht="13.5">
      <c r="A14" s="13" t="s">
        <v>95</v>
      </c>
      <c r="B14" s="133">
        <v>100000</v>
      </c>
      <c r="C14" s="133">
        <v>84220.85</v>
      </c>
      <c r="D14" s="133">
        <f>C14+7656</f>
        <v>91876.85</v>
      </c>
      <c r="E14" s="133">
        <v>100000</v>
      </c>
      <c r="F14" s="5"/>
      <c r="G14" s="5"/>
    </row>
    <row r="15" spans="1:7" ht="13.5">
      <c r="A15" s="13" t="s">
        <v>96</v>
      </c>
      <c r="B15" s="133">
        <v>4900</v>
      </c>
      <c r="C15" s="133">
        <v>7127.15</v>
      </c>
      <c r="D15" s="133">
        <f>C15+650</f>
        <v>7777.15</v>
      </c>
      <c r="E15" s="133">
        <v>6000</v>
      </c>
      <c r="F15" s="5"/>
      <c r="G15" s="5"/>
    </row>
    <row r="16" spans="1:7" ht="13.5">
      <c r="A16" s="13" t="s">
        <v>169</v>
      </c>
      <c r="B16" s="133">
        <v>0</v>
      </c>
      <c r="C16" s="133">
        <v>0</v>
      </c>
      <c r="D16" s="133">
        <f>C16*1.33</f>
        <v>0</v>
      </c>
      <c r="E16" s="133">
        <f>D16*1.33</f>
        <v>0</v>
      </c>
      <c r="F16" s="5"/>
      <c r="G16" s="5"/>
    </row>
    <row r="17" spans="1:7" ht="13.5">
      <c r="A17" s="13" t="s">
        <v>97</v>
      </c>
      <c r="B17" s="133">
        <v>0</v>
      </c>
      <c r="C17" s="133">
        <v>0</v>
      </c>
      <c r="D17" s="133">
        <f>C17*1.33</f>
        <v>0</v>
      </c>
      <c r="E17" s="133">
        <f>D17*1.33</f>
        <v>0</v>
      </c>
      <c r="F17" s="5"/>
      <c r="G17" s="5"/>
    </row>
    <row r="18" spans="1:7" ht="13.5">
      <c r="A18" s="13" t="s">
        <v>98</v>
      </c>
      <c r="B18" s="133">
        <v>0</v>
      </c>
      <c r="C18" s="133">
        <v>0</v>
      </c>
      <c r="D18" s="133">
        <f>C18*1.33</f>
        <v>0</v>
      </c>
      <c r="E18" s="133">
        <v>0</v>
      </c>
      <c r="F18" s="5"/>
      <c r="G18" s="5"/>
    </row>
    <row r="19" spans="1:7" ht="13.5">
      <c r="A19" s="13" t="s">
        <v>99</v>
      </c>
      <c r="B19" s="133">
        <v>700000</v>
      </c>
      <c r="C19" s="133">
        <v>507531.45</v>
      </c>
      <c r="D19" s="133">
        <f>C19+46139</f>
        <v>553670.45</v>
      </c>
      <c r="E19" s="133">
        <v>700000</v>
      </c>
      <c r="F19" s="5"/>
      <c r="G19" s="5"/>
    </row>
    <row r="20" spans="1:7" ht="13.5">
      <c r="A20" s="13" t="s">
        <v>100</v>
      </c>
      <c r="B20" s="133">
        <v>0</v>
      </c>
      <c r="C20" s="133">
        <v>315.63</v>
      </c>
      <c r="D20" s="133">
        <f>C20+30</f>
        <v>345.63</v>
      </c>
      <c r="E20" s="133">
        <v>350</v>
      </c>
      <c r="F20" s="5"/>
      <c r="G20" s="5"/>
    </row>
    <row r="21" spans="1:7" ht="13.5">
      <c r="A21" s="13" t="s">
        <v>101</v>
      </c>
      <c r="B21" s="133">
        <v>3500</v>
      </c>
      <c r="C21" s="133">
        <v>2990</v>
      </c>
      <c r="D21" s="133">
        <f>C21+275</f>
        <v>3265</v>
      </c>
      <c r="E21" s="133">
        <v>3500</v>
      </c>
      <c r="F21" s="5"/>
      <c r="G21" s="5"/>
    </row>
    <row r="22" spans="1:7" ht="13.5">
      <c r="A22" s="13" t="s">
        <v>102</v>
      </c>
      <c r="B22" s="133">
        <v>50000</v>
      </c>
      <c r="C22" s="133">
        <v>50901.66</v>
      </c>
      <c r="D22" s="133">
        <v>55000</v>
      </c>
      <c r="E22" s="133">
        <v>55000</v>
      </c>
      <c r="F22" s="5"/>
      <c r="G22" s="5"/>
    </row>
    <row r="23" spans="1:7" ht="13.5">
      <c r="A23" s="13" t="s">
        <v>103</v>
      </c>
      <c r="B23" s="133">
        <v>150000</v>
      </c>
      <c r="C23" s="133">
        <v>85222.34</v>
      </c>
      <c r="D23" s="133">
        <f>C23+1050</f>
        <v>86272.34</v>
      </c>
      <c r="E23" s="133">
        <v>150000</v>
      </c>
      <c r="F23" s="5"/>
      <c r="G23" s="5"/>
    </row>
    <row r="24" spans="1:7" ht="13.5">
      <c r="A24" s="13" t="s">
        <v>104</v>
      </c>
      <c r="B24" s="133">
        <v>5000</v>
      </c>
      <c r="C24" s="133">
        <v>6901.98</v>
      </c>
      <c r="D24" s="133">
        <f>C24+650</f>
        <v>7551.98</v>
      </c>
      <c r="E24" s="133">
        <v>5000</v>
      </c>
      <c r="F24" s="5"/>
      <c r="G24" s="5"/>
    </row>
    <row r="25" spans="1:7" ht="13.5">
      <c r="A25" s="13" t="s">
        <v>217</v>
      </c>
      <c r="B25" s="133">
        <v>6500</v>
      </c>
      <c r="C25" s="133">
        <v>14026.58</v>
      </c>
      <c r="D25" s="133">
        <f>C25+1500</f>
        <v>15526.58</v>
      </c>
      <c r="E25" s="133">
        <v>15000</v>
      </c>
      <c r="F25" s="5"/>
      <c r="G25" s="5"/>
    </row>
    <row r="26" spans="1:7" ht="13.5">
      <c r="A26" s="13" t="s">
        <v>218</v>
      </c>
      <c r="B26" s="133">
        <v>100</v>
      </c>
      <c r="C26" s="133">
        <v>129</v>
      </c>
      <c r="D26" s="133">
        <v>165</v>
      </c>
      <c r="E26" s="133">
        <v>100</v>
      </c>
      <c r="F26" s="5"/>
      <c r="G26" s="5"/>
    </row>
    <row r="27" spans="1:7" ht="13.5">
      <c r="A27" s="13" t="s">
        <v>230</v>
      </c>
      <c r="B27" s="133">
        <v>5000</v>
      </c>
      <c r="C27" s="133">
        <v>2525</v>
      </c>
      <c r="D27" s="133">
        <f>C27+975</f>
        <v>3500</v>
      </c>
      <c r="E27" s="133">
        <v>3000</v>
      </c>
      <c r="F27" s="5"/>
      <c r="G27" s="5"/>
    </row>
    <row r="28" spans="1:7" ht="13.5">
      <c r="A28" s="13" t="s">
        <v>231</v>
      </c>
      <c r="B28" s="133">
        <v>15000</v>
      </c>
      <c r="C28" s="133">
        <v>10747.5</v>
      </c>
      <c r="D28" s="133">
        <f>C28+975</f>
        <v>11722.5</v>
      </c>
      <c r="E28" s="133">
        <v>12000</v>
      </c>
      <c r="F28" s="5"/>
      <c r="G28" s="5"/>
    </row>
    <row r="29" spans="1:7" ht="13.5">
      <c r="A29" s="13" t="s">
        <v>253</v>
      </c>
      <c r="B29" s="133">
        <v>16000</v>
      </c>
      <c r="C29" s="133">
        <v>0</v>
      </c>
      <c r="D29" s="133">
        <v>16000</v>
      </c>
      <c r="E29" s="133">
        <v>20000</v>
      </c>
      <c r="F29" s="5"/>
      <c r="G29" s="5"/>
    </row>
    <row r="30" spans="1:7" ht="13.5">
      <c r="A30" s="13" t="s">
        <v>261</v>
      </c>
      <c r="B30" s="133">
        <v>0</v>
      </c>
      <c r="C30" s="133">
        <v>79300</v>
      </c>
      <c r="D30" s="133">
        <v>15000</v>
      </c>
      <c r="E30" s="133">
        <v>50000</v>
      </c>
      <c r="F30" s="5"/>
      <c r="G30" s="5"/>
    </row>
    <row r="31" spans="1:6" ht="4.5" customHeight="1">
      <c r="A31" s="13"/>
      <c r="B31" s="133"/>
      <c r="C31" s="133"/>
      <c r="D31" s="133"/>
      <c r="E31" s="133"/>
      <c r="F31" s="5"/>
    </row>
    <row r="32" spans="1:6" ht="13.5">
      <c r="A32" s="13" t="s">
        <v>62</v>
      </c>
      <c r="B32" s="133">
        <f>SUM(B7:B30)</f>
        <v>4649630</v>
      </c>
      <c r="C32" s="133">
        <f>SUM(C7:C25)</f>
        <v>4123035.7</v>
      </c>
      <c r="D32" s="133">
        <f>SUM(D7:D30)</f>
        <v>4486993.54</v>
      </c>
      <c r="E32" s="133">
        <f>SUM(E7:E30)</f>
        <v>4677580</v>
      </c>
      <c r="F32" s="5"/>
    </row>
    <row r="33" spans="1:6" ht="13.5">
      <c r="A33" s="13"/>
      <c r="B33" s="137"/>
      <c r="C33" s="133"/>
      <c r="D33" s="133"/>
      <c r="E33" s="137"/>
      <c r="F33" s="5"/>
    </row>
    <row r="34" spans="1:6" ht="13.5">
      <c r="A34" s="13"/>
      <c r="B34" s="45"/>
      <c r="C34" s="13"/>
      <c r="D34" s="27"/>
      <c r="E34" s="45"/>
      <c r="F34" s="5"/>
    </row>
    <row r="35" spans="1:6" ht="13.5">
      <c r="A35" s="13"/>
      <c r="B35" s="44"/>
      <c r="C35" s="13"/>
      <c r="D35" s="13"/>
      <c r="E35" s="44"/>
      <c r="F35" s="5"/>
    </row>
    <row r="36" spans="1:6" ht="13.5">
      <c r="A36" s="13"/>
      <c r="B36" s="16"/>
      <c r="C36" s="13"/>
      <c r="D36" s="13"/>
      <c r="E36" s="16"/>
      <c r="F36" s="5"/>
    </row>
    <row r="37" spans="1:5" ht="13.5">
      <c r="A37" s="15"/>
      <c r="B37" s="15"/>
      <c r="C37" s="15"/>
      <c r="D37" s="15"/>
      <c r="E37" s="15"/>
    </row>
    <row r="61" ht="12.75">
      <c r="D61">
        <v>4</v>
      </c>
    </row>
  </sheetData>
  <sheetProtection/>
  <printOptions/>
  <pageMargins left="0.25" right="0.25" top="1" bottom="1" header="0.5" footer="0.5"/>
  <pageSetup horizontalDpi="600" verticalDpi="600" orientation="portrait" r:id="rId1"/>
  <headerFooter alignWithMargins="0">
    <oddFooter>&amp;L&amp;"CG Times (WN),Italic"&amp;11Page 2&amp;R&amp;"CG Times (WN),Italic"&amp;11&amp;D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G24"/>
  <sheetViews>
    <sheetView view="pageLayout" workbookViewId="0" topLeftCell="A1">
      <selection activeCell="B12" sqref="B12:F22"/>
    </sheetView>
  </sheetViews>
  <sheetFormatPr defaultColWidth="9.140625" defaultRowHeight="12.75"/>
  <cols>
    <col min="1" max="1" width="23.00390625" style="0" customWidth="1"/>
    <col min="2" max="2" width="14.7109375" style="0" customWidth="1"/>
    <col min="3" max="3" width="14.8515625" style="0" customWidth="1"/>
    <col min="4" max="4" width="13.140625" style="0" customWidth="1"/>
    <col min="5" max="5" width="14.57421875" style="0" customWidth="1"/>
    <col min="6" max="6" width="13.421875" style="0" customWidth="1"/>
    <col min="7" max="7" width="23.421875" style="0" customWidth="1"/>
  </cols>
  <sheetData>
    <row r="1" spans="1:6" ht="13.5">
      <c r="A1" s="12"/>
      <c r="B1" s="12">
        <v>2016</v>
      </c>
      <c r="C1" s="12" t="s">
        <v>12</v>
      </c>
      <c r="D1" s="12">
        <v>2016</v>
      </c>
      <c r="E1" s="12">
        <v>2017</v>
      </c>
      <c r="F1" s="12">
        <v>2017</v>
      </c>
    </row>
    <row r="2" spans="1:6" ht="13.5">
      <c r="A2" s="12" t="s">
        <v>244</v>
      </c>
      <c r="B2" s="12" t="s">
        <v>0</v>
      </c>
      <c r="C2" s="17">
        <v>42643</v>
      </c>
      <c r="D2" s="12" t="s">
        <v>2</v>
      </c>
      <c r="E2" s="12" t="s">
        <v>240</v>
      </c>
      <c r="F2" s="12" t="s">
        <v>0</v>
      </c>
    </row>
    <row r="3" spans="1:6" ht="13.5">
      <c r="A3" s="12"/>
      <c r="B3" s="12"/>
      <c r="C3" s="17"/>
      <c r="D3" s="12"/>
      <c r="E3" s="12"/>
      <c r="F3" s="12"/>
    </row>
    <row r="4" spans="1:6" ht="13.5">
      <c r="A4" s="12"/>
      <c r="B4" s="49"/>
      <c r="C4" s="48"/>
      <c r="D4" s="47"/>
      <c r="E4" s="49">
        <v>0</v>
      </c>
      <c r="F4" s="49"/>
    </row>
    <row r="5" spans="1:6" ht="13.5">
      <c r="A5" s="12"/>
      <c r="B5" s="47"/>
      <c r="C5" s="48"/>
      <c r="D5" s="47"/>
      <c r="E5" s="47"/>
      <c r="F5" s="47"/>
    </row>
    <row r="6" spans="1:6" ht="13.5">
      <c r="A6" s="13" t="s">
        <v>63</v>
      </c>
      <c r="B6" s="50"/>
      <c r="C6" s="50"/>
      <c r="D6" s="50"/>
      <c r="E6" s="50"/>
      <c r="F6" s="50"/>
    </row>
    <row r="7" spans="1:7" ht="13.5">
      <c r="A7" s="13" t="s">
        <v>245</v>
      </c>
      <c r="B7" s="46">
        <v>6000</v>
      </c>
      <c r="C7" s="46">
        <v>2450</v>
      </c>
      <c r="D7" s="46">
        <f>C7*1.33</f>
        <v>3258.5</v>
      </c>
      <c r="E7" s="46">
        <v>3500</v>
      </c>
      <c r="F7" s="46"/>
      <c r="G7" s="51"/>
    </row>
    <row r="8" spans="1:7" ht="13.5">
      <c r="A8" s="13"/>
      <c r="B8" s="46"/>
      <c r="C8" s="46"/>
      <c r="D8" s="46"/>
      <c r="E8" s="46"/>
      <c r="F8" s="46"/>
      <c r="G8" s="51"/>
    </row>
    <row r="9" spans="1:7" ht="13.5">
      <c r="A9" s="13"/>
      <c r="B9" s="46"/>
      <c r="C9" s="46"/>
      <c r="D9" s="46"/>
      <c r="E9" s="46"/>
      <c r="F9" s="46"/>
      <c r="G9" s="51"/>
    </row>
    <row r="10" spans="1:7" ht="13.5">
      <c r="A10" s="13"/>
      <c r="B10" s="46"/>
      <c r="C10" s="46"/>
      <c r="D10" s="46"/>
      <c r="E10" s="46"/>
      <c r="F10" s="46"/>
      <c r="G10" s="51"/>
    </row>
    <row r="11" spans="1:7" ht="13.5">
      <c r="A11" s="13"/>
      <c r="B11" s="46"/>
      <c r="C11" s="46"/>
      <c r="D11" s="46"/>
      <c r="E11" s="46"/>
      <c r="F11" s="46"/>
      <c r="G11" s="51"/>
    </row>
    <row r="12" spans="1:7" ht="13.5">
      <c r="A12" s="13" t="s">
        <v>120</v>
      </c>
      <c r="B12" s="159">
        <f>SUM(B7:B10)</f>
        <v>6000</v>
      </c>
      <c r="C12" s="159">
        <f>SUM(C7:C10)</f>
        <v>2450</v>
      </c>
      <c r="D12" s="159">
        <f>SUM(D7:D10)</f>
        <v>3258.5</v>
      </c>
      <c r="E12" s="159">
        <f>SUM(E7:E10)</f>
        <v>3500</v>
      </c>
      <c r="F12" s="159">
        <f>SUM(F7:F10)</f>
        <v>0</v>
      </c>
      <c r="G12" s="51"/>
    </row>
    <row r="13" spans="1:7" ht="13.5">
      <c r="A13" s="13"/>
      <c r="B13" s="159"/>
      <c r="C13" s="159"/>
      <c r="D13" s="159"/>
      <c r="E13" s="159"/>
      <c r="F13" s="159"/>
      <c r="G13" s="51"/>
    </row>
    <row r="14" spans="1:7" ht="13.5">
      <c r="A14" s="13"/>
      <c r="B14" s="159"/>
      <c r="C14" s="159"/>
      <c r="D14" s="159"/>
      <c r="E14" s="159"/>
      <c r="F14" s="159"/>
      <c r="G14" s="51"/>
    </row>
    <row r="15" spans="1:7" ht="13.5">
      <c r="A15" s="14" t="s">
        <v>140</v>
      </c>
      <c r="B15" s="159"/>
      <c r="C15" s="159"/>
      <c r="D15" s="159"/>
      <c r="E15" s="159"/>
      <c r="F15" s="159"/>
      <c r="G15" s="51"/>
    </row>
    <row r="16" spans="1:7" ht="13.5">
      <c r="A16" s="14"/>
      <c r="B16" s="159"/>
      <c r="C16" s="159"/>
      <c r="D16" s="159"/>
      <c r="E16" s="159"/>
      <c r="F16" s="159"/>
      <c r="G16" s="51"/>
    </row>
    <row r="17" spans="1:7" ht="13.5">
      <c r="A17" s="14" t="s">
        <v>24</v>
      </c>
      <c r="B17" s="159">
        <v>5000</v>
      </c>
      <c r="C17" s="159">
        <v>3822.35</v>
      </c>
      <c r="D17" s="159">
        <f>C17*1.33</f>
        <v>5083.7255000000005</v>
      </c>
      <c r="E17" s="159">
        <v>2500</v>
      </c>
      <c r="F17" s="159"/>
      <c r="G17" s="51"/>
    </row>
    <row r="18" spans="1:7" ht="13.5">
      <c r="A18" s="14" t="s">
        <v>25</v>
      </c>
      <c r="B18" s="159">
        <v>1000</v>
      </c>
      <c r="C18" s="159">
        <v>0</v>
      </c>
      <c r="D18" s="159"/>
      <c r="E18" s="159">
        <v>1000</v>
      </c>
      <c r="F18" s="159"/>
      <c r="G18" s="51"/>
    </row>
    <row r="19" spans="1:7" ht="12.75">
      <c r="A19" s="20"/>
      <c r="B19" s="159"/>
      <c r="C19" s="159"/>
      <c r="D19" s="159"/>
      <c r="E19" s="159"/>
      <c r="F19" s="159"/>
      <c r="G19" s="51"/>
    </row>
    <row r="20" spans="1:7" ht="12.75">
      <c r="A20" s="20" t="s">
        <v>107</v>
      </c>
      <c r="B20" s="159">
        <f>SUM(B17:B18)</f>
        <v>6000</v>
      </c>
      <c r="C20" s="159">
        <f>SUM(C16:C18)</f>
        <v>3822.35</v>
      </c>
      <c r="D20" s="159">
        <f>SUM(D16:D18)</f>
        <v>5083.7255000000005</v>
      </c>
      <c r="E20" s="159">
        <f>SUM(E17:E18)</f>
        <v>3500</v>
      </c>
      <c r="F20" s="159"/>
      <c r="G20" s="51"/>
    </row>
    <row r="21" spans="1:7" ht="12.75">
      <c r="A21" s="20"/>
      <c r="B21" s="159"/>
      <c r="C21" s="159"/>
      <c r="D21" s="159"/>
      <c r="E21" s="159"/>
      <c r="F21" s="159"/>
      <c r="G21" s="51"/>
    </row>
    <row r="22" spans="1:7" ht="12.75">
      <c r="A22" s="20"/>
      <c r="B22" s="159">
        <f>B12-B20</f>
        <v>0</v>
      </c>
      <c r="C22" s="159"/>
      <c r="D22" s="159"/>
      <c r="E22" s="159"/>
      <c r="F22" s="159">
        <f>F12-F20</f>
        <v>0</v>
      </c>
      <c r="G22" s="51"/>
    </row>
    <row r="23" spans="1:6" ht="12.75">
      <c r="A23" s="4"/>
      <c r="B23" s="4"/>
      <c r="C23" s="4"/>
      <c r="D23" s="4"/>
      <c r="E23" s="4"/>
      <c r="F23" s="4"/>
    </row>
    <row r="24" spans="1:5" ht="12.75">
      <c r="A24" s="10"/>
      <c r="B24" s="4"/>
      <c r="C24" s="4"/>
      <c r="D24" s="4"/>
      <c r="E24" s="4"/>
    </row>
  </sheetData>
  <sheetProtection/>
  <printOptions/>
  <pageMargins left="0.5" right="0.5" top="1" bottom="1" header="0.5" footer="0.5"/>
  <pageSetup horizontalDpi="600" verticalDpi="600" orientation="portrait" r:id="rId1"/>
  <headerFooter alignWithMargins="0">
    <oddFooter>&amp;L&amp;"CG Times (WN),Italic"&amp;11Page 17&amp;C&amp;"CG Times (WN),Italic"&amp;11Police Equipment&amp;R&amp;"CG Times (WN),Italic"&amp;11&amp;D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G22"/>
  <sheetViews>
    <sheetView view="pageLayout" workbookViewId="0" topLeftCell="A1">
      <selection activeCell="F25" sqref="F25"/>
    </sheetView>
  </sheetViews>
  <sheetFormatPr defaultColWidth="9.140625" defaultRowHeight="12.75"/>
  <cols>
    <col min="1" max="1" width="25.421875" style="0" customWidth="1"/>
    <col min="2" max="2" width="14.7109375" style="0" customWidth="1"/>
    <col min="3" max="3" width="14.8515625" style="0" customWidth="1"/>
    <col min="4" max="4" width="13.140625" style="0" customWidth="1"/>
    <col min="5" max="5" width="14.57421875" style="0" customWidth="1"/>
    <col min="6" max="6" width="13.421875" style="0" customWidth="1"/>
    <col min="7" max="7" width="23.421875" style="0" customWidth="1"/>
  </cols>
  <sheetData>
    <row r="1" spans="1:6" ht="13.5">
      <c r="A1" s="12"/>
      <c r="B1" s="12">
        <v>2016</v>
      </c>
      <c r="C1" s="12" t="s">
        <v>12</v>
      </c>
      <c r="D1" s="12">
        <v>2016</v>
      </c>
      <c r="E1" s="12">
        <v>2017</v>
      </c>
      <c r="F1" s="12">
        <v>2017</v>
      </c>
    </row>
    <row r="2" spans="1:6" ht="13.5">
      <c r="A2" s="12" t="s">
        <v>153</v>
      </c>
      <c r="B2" s="12" t="s">
        <v>0</v>
      </c>
      <c r="C2" s="17">
        <v>42643</v>
      </c>
      <c r="D2" s="12" t="s">
        <v>2</v>
      </c>
      <c r="E2" s="12" t="s">
        <v>240</v>
      </c>
      <c r="F2" s="12" t="s">
        <v>0</v>
      </c>
    </row>
    <row r="3" spans="1:6" ht="13.5">
      <c r="A3" s="12"/>
      <c r="B3" s="12"/>
      <c r="C3" s="17"/>
      <c r="D3" s="12"/>
      <c r="E3" s="12"/>
      <c r="F3" s="12"/>
    </row>
    <row r="4" spans="1:6" ht="13.5">
      <c r="A4" s="18" t="s">
        <v>288</v>
      </c>
      <c r="B4" s="49"/>
      <c r="C4" s="48"/>
      <c r="D4" s="47"/>
      <c r="E4" s="49">
        <v>65000</v>
      </c>
      <c r="F4" s="49"/>
    </row>
    <row r="5" spans="1:6" ht="13.5">
      <c r="A5" s="12"/>
      <c r="B5" s="47"/>
      <c r="C5" s="48"/>
      <c r="D5" s="47"/>
      <c r="E5" s="47"/>
      <c r="F5" s="47"/>
    </row>
    <row r="6" spans="1:6" ht="13.5">
      <c r="A6" s="13" t="s">
        <v>63</v>
      </c>
      <c r="B6" s="50"/>
      <c r="C6" s="50"/>
      <c r="D6" s="50"/>
      <c r="E6" s="50"/>
      <c r="F6" s="50"/>
    </row>
    <row r="7" spans="1:7" ht="13.5">
      <c r="A7" s="13" t="s">
        <v>154</v>
      </c>
      <c r="B7" s="46">
        <v>38000</v>
      </c>
      <c r="C7" s="46">
        <v>36234.48</v>
      </c>
      <c r="D7" s="46">
        <v>38000</v>
      </c>
      <c r="E7" s="46">
        <v>38000</v>
      </c>
      <c r="F7" s="46"/>
      <c r="G7" s="51"/>
    </row>
    <row r="8" spans="1:7" ht="13.5">
      <c r="A8" s="13" t="s">
        <v>98</v>
      </c>
      <c r="B8" s="159">
        <v>200</v>
      </c>
      <c r="C8" s="159">
        <v>92.62</v>
      </c>
      <c r="D8" s="159">
        <v>185</v>
      </c>
      <c r="E8" s="159">
        <v>200</v>
      </c>
      <c r="F8" s="159"/>
      <c r="G8" s="51"/>
    </row>
    <row r="9" spans="1:7" ht="13.5">
      <c r="A9" s="13"/>
      <c r="B9" s="159"/>
      <c r="C9" s="159"/>
      <c r="D9" s="159"/>
      <c r="E9" s="159"/>
      <c r="F9" s="159"/>
      <c r="G9" s="51"/>
    </row>
    <row r="10" spans="1:7" ht="13.5">
      <c r="A10" s="13" t="s">
        <v>120</v>
      </c>
      <c r="B10" s="159">
        <f>SUM(B7:B8)</f>
        <v>38200</v>
      </c>
      <c r="C10" s="159">
        <f>SUM(C7:C8)</f>
        <v>36327.100000000006</v>
      </c>
      <c r="D10" s="159">
        <f>SUM(D7:D8)</f>
        <v>38185</v>
      </c>
      <c r="E10" s="159">
        <f>SUM(E4:E8)</f>
        <v>103200</v>
      </c>
      <c r="F10" s="159"/>
      <c r="G10" s="51"/>
    </row>
    <row r="11" spans="1:7" ht="13.5">
      <c r="A11" s="13"/>
      <c r="B11" s="159"/>
      <c r="C11" s="159"/>
      <c r="D11" s="159"/>
      <c r="E11" s="159"/>
      <c r="F11" s="159"/>
      <c r="G11" s="51"/>
    </row>
    <row r="12" spans="1:7" ht="13.5">
      <c r="A12" s="13"/>
      <c r="B12" s="159"/>
      <c r="C12" s="159"/>
      <c r="D12" s="159"/>
      <c r="E12" s="159"/>
      <c r="F12" s="159"/>
      <c r="G12" s="51"/>
    </row>
    <row r="13" spans="1:7" ht="13.5">
      <c r="A13" s="14" t="s">
        <v>140</v>
      </c>
      <c r="B13" s="159"/>
      <c r="C13" s="159"/>
      <c r="D13" s="159"/>
      <c r="E13" s="159"/>
      <c r="F13" s="159"/>
      <c r="G13" s="51"/>
    </row>
    <row r="14" spans="1:7" ht="13.5">
      <c r="A14" s="14" t="s">
        <v>233</v>
      </c>
      <c r="B14" s="159">
        <v>2500</v>
      </c>
      <c r="C14" s="159">
        <v>329</v>
      </c>
      <c r="D14" s="159">
        <v>500</v>
      </c>
      <c r="E14" s="159">
        <v>2500</v>
      </c>
      <c r="F14" s="159"/>
      <c r="G14" s="51"/>
    </row>
    <row r="15" spans="1:7" ht="13.5">
      <c r="A15" s="14" t="s">
        <v>287</v>
      </c>
      <c r="B15" s="159">
        <v>35000</v>
      </c>
      <c r="C15" s="159">
        <v>8030.95</v>
      </c>
      <c r="D15" s="159">
        <f>C15*1.33</f>
        <v>10681.1635</v>
      </c>
      <c r="E15" s="159">
        <v>32000</v>
      </c>
      <c r="F15" s="159"/>
      <c r="G15" s="51"/>
    </row>
    <row r="16" spans="1:7" ht="12.75">
      <c r="A16" s="132"/>
      <c r="B16" s="160">
        <v>0</v>
      </c>
      <c r="C16" s="152">
        <v>0</v>
      </c>
      <c r="D16" s="152">
        <v>0</v>
      </c>
      <c r="E16" s="161">
        <v>0</v>
      </c>
      <c r="F16" s="159"/>
      <c r="G16" s="51"/>
    </row>
    <row r="17" spans="1:7" ht="12.75">
      <c r="A17" s="20"/>
      <c r="B17" s="159"/>
      <c r="C17" s="159"/>
      <c r="D17" s="159"/>
      <c r="E17" s="159"/>
      <c r="F17" s="159"/>
      <c r="G17" s="51"/>
    </row>
    <row r="18" spans="1:7" ht="12.75">
      <c r="A18" s="20" t="s">
        <v>107</v>
      </c>
      <c r="B18" s="159">
        <f>B14+B15</f>
        <v>37500</v>
      </c>
      <c r="C18" s="159">
        <f>SUM(C14:C16)</f>
        <v>8359.95</v>
      </c>
      <c r="D18" s="159">
        <f>SUM(D14:D16)</f>
        <v>11181.1635</v>
      </c>
      <c r="E18" s="159">
        <f>SUM(E14:E16)</f>
        <v>34500</v>
      </c>
      <c r="F18" s="159"/>
      <c r="G18" s="51"/>
    </row>
    <row r="19" spans="1:7" ht="12.75">
      <c r="A19" s="20"/>
      <c r="B19" s="159"/>
      <c r="C19" s="159"/>
      <c r="D19" s="159"/>
      <c r="E19" s="159"/>
      <c r="F19" s="159"/>
      <c r="G19" s="51"/>
    </row>
    <row r="20" spans="1:7" ht="12.75">
      <c r="A20" s="20"/>
      <c r="B20" s="159">
        <f>B10-B18</f>
        <v>700</v>
      </c>
      <c r="C20" s="159"/>
      <c r="D20" s="159"/>
      <c r="E20" s="159">
        <f>E10-E18</f>
        <v>68700</v>
      </c>
      <c r="F20" s="159">
        <f>F10-F18</f>
        <v>0</v>
      </c>
      <c r="G20" s="51"/>
    </row>
    <row r="21" spans="1:6" ht="12.75">
      <c r="A21" s="4"/>
      <c r="B21" s="162"/>
      <c r="C21" s="162"/>
      <c r="D21" s="162"/>
      <c r="E21" s="162"/>
      <c r="F21" s="162"/>
    </row>
    <row r="22" spans="1:5" ht="12.75">
      <c r="A22" s="10"/>
      <c r="B22" s="4"/>
      <c r="C22" s="4"/>
      <c r="D22" s="4"/>
      <c r="E22" s="4"/>
    </row>
  </sheetData>
  <sheetProtection/>
  <printOptions/>
  <pageMargins left="0.5" right="0.5" top="1" bottom="1" header="0.5" footer="0.5"/>
  <pageSetup horizontalDpi="600" verticalDpi="600" orientation="portrait" r:id="rId1"/>
  <headerFooter alignWithMargins="0">
    <oddFooter>&amp;L&amp;"CG Times (WN),Italic"&amp;11Page 18&amp;C&amp;"CG Times (WN),Italic"&amp;11Fire Act 833&amp;R&amp;"CG Times (WN),Italic"&amp;11&amp;D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1">
      <selection activeCell="I18" sqref="I18"/>
    </sheetView>
  </sheetViews>
  <sheetFormatPr defaultColWidth="9.140625" defaultRowHeight="12.75"/>
  <cols>
    <col min="1" max="1" width="22.7109375" style="0" bestFit="1" customWidth="1"/>
    <col min="2" max="2" width="13.140625" style="0" customWidth="1"/>
    <col min="3" max="3" width="12.57421875" style="0" bestFit="1" customWidth="1"/>
    <col min="4" max="4" width="12.8515625" style="0" customWidth="1"/>
    <col min="5" max="5" width="13.140625" style="0" customWidth="1"/>
    <col min="6" max="6" width="13.57421875" style="0" customWidth="1"/>
    <col min="7" max="7" width="11.28125" style="0" bestFit="1" customWidth="1"/>
  </cols>
  <sheetData>
    <row r="1" spans="1:6" ht="12.75">
      <c r="A1" s="77"/>
      <c r="B1" s="71">
        <v>2016</v>
      </c>
      <c r="C1" s="71" t="s">
        <v>156</v>
      </c>
      <c r="D1" s="71">
        <v>2016</v>
      </c>
      <c r="E1" s="71">
        <v>2017</v>
      </c>
      <c r="F1" s="82">
        <v>2017</v>
      </c>
    </row>
    <row r="2" spans="1:6" ht="12.75">
      <c r="A2" s="77" t="s">
        <v>48</v>
      </c>
      <c r="B2" s="82" t="s">
        <v>182</v>
      </c>
      <c r="C2" s="76">
        <v>42643</v>
      </c>
      <c r="D2" s="71" t="s">
        <v>157</v>
      </c>
      <c r="E2" s="82" t="s">
        <v>262</v>
      </c>
      <c r="F2" s="82" t="s">
        <v>182</v>
      </c>
    </row>
    <row r="3" spans="1:6" ht="12.75">
      <c r="A3" s="77"/>
      <c r="B3" s="77"/>
      <c r="C3" s="77"/>
      <c r="D3" s="77"/>
      <c r="E3" s="77"/>
      <c r="F3" s="78"/>
    </row>
    <row r="4" spans="1:7" ht="12.75">
      <c r="A4" s="77" t="s">
        <v>49</v>
      </c>
      <c r="B4" s="81">
        <v>100590</v>
      </c>
      <c r="C4" s="83">
        <v>74892.5</v>
      </c>
      <c r="D4" s="83">
        <f>C4*1.33</f>
        <v>99607.02500000001</v>
      </c>
      <c r="E4" s="81">
        <v>100590</v>
      </c>
      <c r="F4" s="81"/>
      <c r="G4" s="51"/>
    </row>
    <row r="5" spans="1:7" ht="12.75">
      <c r="A5" s="77" t="s">
        <v>50</v>
      </c>
      <c r="B5" s="138">
        <v>7310</v>
      </c>
      <c r="C5" s="138">
        <v>4826.79</v>
      </c>
      <c r="D5" s="138">
        <f aca="true" t="shared" si="0" ref="D5:D23">C5*1.33</f>
        <v>6419.630700000001</v>
      </c>
      <c r="E5" s="138">
        <v>7310</v>
      </c>
      <c r="F5" s="81"/>
      <c r="G5" s="51"/>
    </row>
    <row r="6" spans="1:7" ht="12.75">
      <c r="A6" s="77" t="s">
        <v>51</v>
      </c>
      <c r="B6" s="138">
        <v>18050</v>
      </c>
      <c r="C6" s="138">
        <v>13693.5</v>
      </c>
      <c r="D6" s="138">
        <f t="shared" si="0"/>
        <v>18212.355</v>
      </c>
      <c r="E6" s="138">
        <v>18050</v>
      </c>
      <c r="F6" s="81"/>
      <c r="G6" s="51"/>
    </row>
    <row r="7" spans="1:7" ht="12.75">
      <c r="A7" s="77" t="s">
        <v>52</v>
      </c>
      <c r="B7" s="138">
        <v>106000</v>
      </c>
      <c r="C7" s="138">
        <v>88085.76</v>
      </c>
      <c r="D7" s="138">
        <f t="shared" si="0"/>
        <v>117154.0608</v>
      </c>
      <c r="E7" s="138">
        <v>106000</v>
      </c>
      <c r="F7" s="81"/>
      <c r="G7" s="51"/>
    </row>
    <row r="8" spans="1:7" ht="12.75">
      <c r="A8" s="77" t="s">
        <v>53</v>
      </c>
      <c r="B8" s="138">
        <v>9100</v>
      </c>
      <c r="C8" s="138">
        <v>6502.66</v>
      </c>
      <c r="D8" s="138">
        <f t="shared" si="0"/>
        <v>8648.5378</v>
      </c>
      <c r="E8" s="138">
        <v>9100</v>
      </c>
      <c r="F8" s="81"/>
      <c r="G8" s="51"/>
    </row>
    <row r="9" spans="1:7" ht="12.75">
      <c r="A9" s="77" t="s">
        <v>54</v>
      </c>
      <c r="B9" s="138">
        <v>18000</v>
      </c>
      <c r="C9" s="138">
        <v>12949.44</v>
      </c>
      <c r="D9" s="138">
        <f t="shared" si="0"/>
        <v>17222.755200000003</v>
      </c>
      <c r="E9" s="138">
        <v>18000</v>
      </c>
      <c r="F9" s="81"/>
      <c r="G9" s="51"/>
    </row>
    <row r="10" spans="1:7" ht="12.75">
      <c r="A10" s="77" t="s">
        <v>55</v>
      </c>
      <c r="B10" s="138">
        <v>15750</v>
      </c>
      <c r="C10" s="138">
        <v>12774.4</v>
      </c>
      <c r="D10" s="138">
        <f t="shared" si="0"/>
        <v>16989.952</v>
      </c>
      <c r="E10" s="138">
        <v>15750</v>
      </c>
      <c r="F10" s="81"/>
      <c r="G10" s="51"/>
    </row>
    <row r="11" spans="1:7" ht="12.75">
      <c r="A11" s="77" t="s">
        <v>56</v>
      </c>
      <c r="B11" s="138">
        <v>45260</v>
      </c>
      <c r="C11" s="138">
        <v>30812.58</v>
      </c>
      <c r="D11" s="138">
        <f t="shared" si="0"/>
        <v>40980.731400000004</v>
      </c>
      <c r="E11" s="138">
        <v>45260</v>
      </c>
      <c r="F11" s="81"/>
      <c r="G11" s="51"/>
    </row>
    <row r="12" spans="1:7" ht="12.75">
      <c r="A12" s="77" t="s">
        <v>21</v>
      </c>
      <c r="B12" s="138">
        <v>13540</v>
      </c>
      <c r="C12" s="138">
        <v>8279.91</v>
      </c>
      <c r="D12" s="138">
        <f t="shared" si="0"/>
        <v>11012.2803</v>
      </c>
      <c r="E12" s="138">
        <v>13540</v>
      </c>
      <c r="F12" s="81"/>
      <c r="G12" s="51"/>
    </row>
    <row r="13" spans="1:7" ht="12.75">
      <c r="A13" s="175" t="s">
        <v>57</v>
      </c>
      <c r="B13" s="139">
        <v>16000</v>
      </c>
      <c r="C13" s="139">
        <v>30413.36</v>
      </c>
      <c r="D13" s="139">
        <f t="shared" si="0"/>
        <v>40449.768800000005</v>
      </c>
      <c r="E13" s="139">
        <v>30000</v>
      </c>
      <c r="F13" s="125"/>
      <c r="G13" s="51"/>
    </row>
    <row r="14" spans="1:7" ht="12.75">
      <c r="A14" s="77" t="s">
        <v>22</v>
      </c>
      <c r="B14" s="138">
        <v>9000</v>
      </c>
      <c r="C14" s="138">
        <v>6676.89</v>
      </c>
      <c r="D14" s="138">
        <f t="shared" si="0"/>
        <v>8880.263700000001</v>
      </c>
      <c r="E14" s="138">
        <v>9000</v>
      </c>
      <c r="F14" s="81"/>
      <c r="G14" s="51"/>
    </row>
    <row r="15" spans="1:7" ht="12.75">
      <c r="A15" s="77" t="s">
        <v>58</v>
      </c>
      <c r="B15" s="138">
        <v>750</v>
      </c>
      <c r="C15" s="138">
        <v>750</v>
      </c>
      <c r="D15" s="138">
        <f t="shared" si="0"/>
        <v>997.5</v>
      </c>
      <c r="E15" s="138">
        <v>750</v>
      </c>
      <c r="F15" s="81"/>
      <c r="G15" s="51"/>
    </row>
    <row r="16" spans="1:7" ht="12.75">
      <c r="A16" s="77" t="s">
        <v>59</v>
      </c>
      <c r="B16" s="138">
        <v>10000</v>
      </c>
      <c r="C16" s="138">
        <v>3339.06</v>
      </c>
      <c r="D16" s="138">
        <f t="shared" si="0"/>
        <v>4440.9498</v>
      </c>
      <c r="E16" s="138">
        <v>10000</v>
      </c>
      <c r="F16" s="81"/>
      <c r="G16" s="51"/>
    </row>
    <row r="17" spans="1:7" ht="12.75">
      <c r="A17" s="77" t="s">
        <v>60</v>
      </c>
      <c r="B17" s="138">
        <v>60000</v>
      </c>
      <c r="C17" s="138">
        <v>58810</v>
      </c>
      <c r="D17" s="138">
        <v>59950</v>
      </c>
      <c r="E17" s="138">
        <v>60000</v>
      </c>
      <c r="F17" s="81"/>
      <c r="G17" s="51"/>
    </row>
    <row r="18" spans="1:7" ht="12.75">
      <c r="A18" s="77" t="s">
        <v>3</v>
      </c>
      <c r="B18" s="138">
        <v>0</v>
      </c>
      <c r="C18" s="138">
        <v>0</v>
      </c>
      <c r="D18" s="138">
        <f t="shared" si="0"/>
        <v>0</v>
      </c>
      <c r="E18" s="138">
        <v>0</v>
      </c>
      <c r="F18" s="81"/>
      <c r="G18" s="51"/>
    </row>
    <row r="19" spans="1:7" ht="12.75">
      <c r="A19" s="77" t="s">
        <v>178</v>
      </c>
      <c r="B19" s="138">
        <v>0</v>
      </c>
      <c r="C19" s="138">
        <v>0</v>
      </c>
      <c r="D19" s="138">
        <f t="shared" si="0"/>
        <v>0</v>
      </c>
      <c r="E19" s="138">
        <v>0</v>
      </c>
      <c r="F19" s="81"/>
      <c r="G19" s="51"/>
    </row>
    <row r="20" spans="1:7" ht="12.75">
      <c r="A20" s="77" t="s">
        <v>133</v>
      </c>
      <c r="B20" s="138">
        <v>2000</v>
      </c>
      <c r="C20" s="138">
        <v>1942.62</v>
      </c>
      <c r="D20" s="138">
        <f t="shared" si="0"/>
        <v>2583.6846</v>
      </c>
      <c r="E20" s="138">
        <v>2000</v>
      </c>
      <c r="F20" s="81"/>
      <c r="G20" s="51"/>
    </row>
    <row r="21" spans="1:7" ht="12.75">
      <c r="A21" s="77" t="s">
        <v>172</v>
      </c>
      <c r="B21" s="138">
        <v>12500</v>
      </c>
      <c r="C21" s="138">
        <v>9937</v>
      </c>
      <c r="D21" s="138">
        <f t="shared" si="0"/>
        <v>13216.210000000001</v>
      </c>
      <c r="E21" s="138">
        <v>12500</v>
      </c>
      <c r="F21" s="84"/>
      <c r="G21" s="51"/>
    </row>
    <row r="22" spans="1:7" ht="12.75">
      <c r="A22" s="77" t="s">
        <v>254</v>
      </c>
      <c r="B22" s="138">
        <v>3600</v>
      </c>
      <c r="C22" s="138">
        <v>1545.9</v>
      </c>
      <c r="D22" s="138">
        <v>3600</v>
      </c>
      <c r="E22" s="138">
        <v>3600</v>
      </c>
      <c r="F22" s="81"/>
      <c r="G22" s="51"/>
    </row>
    <row r="23" spans="1:7" ht="12.75">
      <c r="A23" s="77" t="s">
        <v>210</v>
      </c>
      <c r="B23" s="138">
        <v>0</v>
      </c>
      <c r="C23" s="138">
        <v>0</v>
      </c>
      <c r="D23" s="138">
        <f t="shared" si="0"/>
        <v>0</v>
      </c>
      <c r="E23" s="138">
        <v>0</v>
      </c>
      <c r="F23" s="81"/>
      <c r="G23" s="51"/>
    </row>
    <row r="24" spans="1:7" ht="12.75">
      <c r="A24" s="77" t="s">
        <v>219</v>
      </c>
      <c r="B24" s="138">
        <v>3600</v>
      </c>
      <c r="C24" s="138">
        <v>1757.18</v>
      </c>
      <c r="D24" s="138">
        <f>300*12</f>
        <v>3600</v>
      </c>
      <c r="E24" s="138">
        <v>3600</v>
      </c>
      <c r="F24" s="81"/>
      <c r="G24" s="51"/>
    </row>
    <row r="25" spans="1:7" ht="12.75">
      <c r="A25" s="77"/>
      <c r="B25" s="138"/>
      <c r="C25" s="138"/>
      <c r="D25" s="138"/>
      <c r="E25" s="138"/>
      <c r="F25" s="81"/>
      <c r="G25" s="51"/>
    </row>
    <row r="26" spans="1:7" ht="12.75">
      <c r="A26" s="77" t="s">
        <v>4</v>
      </c>
      <c r="B26" s="138">
        <f>SUM(B4:B24)</f>
        <v>451050</v>
      </c>
      <c r="C26" s="138">
        <f>SUM(C3:C25)</f>
        <v>367989.55000000005</v>
      </c>
      <c r="D26" s="138">
        <f>SUM(D3:D22)</f>
        <v>470365.7051</v>
      </c>
      <c r="E26" s="138">
        <f>SUM(E4:E24)</f>
        <v>465050</v>
      </c>
      <c r="F26" s="85"/>
      <c r="G26" s="51"/>
    </row>
    <row r="27" spans="1:6" ht="12.75">
      <c r="A27" s="77" t="s">
        <v>241</v>
      </c>
      <c r="B27" s="81"/>
      <c r="C27" s="77"/>
      <c r="D27" s="83"/>
      <c r="E27" s="81"/>
      <c r="F27" s="81"/>
    </row>
    <row r="28" spans="1:6" ht="12.75">
      <c r="A28" s="77"/>
      <c r="B28" s="81"/>
      <c r="C28" s="77"/>
      <c r="D28" s="83"/>
      <c r="E28" s="81"/>
      <c r="F28" s="81"/>
    </row>
    <row r="29" spans="1:6" ht="12.75">
      <c r="A29" s="77"/>
      <c r="B29" s="81"/>
      <c r="C29" s="77"/>
      <c r="D29" s="83"/>
      <c r="E29" s="81"/>
      <c r="F29" s="81"/>
    </row>
    <row r="30" spans="1:6" ht="12.75">
      <c r="A30" s="77"/>
      <c r="B30" s="81"/>
      <c r="C30" s="81"/>
      <c r="D30" s="83"/>
      <c r="E30" s="81"/>
      <c r="F30" s="81"/>
    </row>
    <row r="31" spans="1:6" ht="12.75">
      <c r="A31" s="77"/>
      <c r="B31" s="81"/>
      <c r="C31" s="81"/>
      <c r="D31" s="83"/>
      <c r="E31" s="81"/>
      <c r="F31" s="81"/>
    </row>
    <row r="32" spans="1:6" ht="12.75">
      <c r="A32" s="77"/>
      <c r="B32" s="81"/>
      <c r="C32" s="84"/>
      <c r="D32" s="83"/>
      <c r="E32" s="81"/>
      <c r="F32" s="81"/>
    </row>
    <row r="33" spans="1:6" ht="12.75">
      <c r="A33" s="77"/>
      <c r="B33" s="81"/>
      <c r="C33" s="81"/>
      <c r="D33" s="83"/>
      <c r="E33" s="81"/>
      <c r="F33" s="81"/>
    </row>
    <row r="34" spans="1:6" ht="12.75">
      <c r="A34" s="77"/>
      <c r="B34" s="81"/>
      <c r="C34" s="81"/>
      <c r="D34" s="83"/>
      <c r="E34" s="81"/>
      <c r="F34" s="81"/>
    </row>
    <row r="35" spans="1:6" ht="12.75">
      <c r="A35" s="77"/>
      <c r="B35" s="81"/>
      <c r="C35" s="81"/>
      <c r="D35" s="83"/>
      <c r="E35" s="81"/>
      <c r="F35" s="81"/>
    </row>
    <row r="36" spans="1:6" ht="12.75">
      <c r="A36" s="77"/>
      <c r="B36" s="81"/>
      <c r="C36" s="81"/>
      <c r="D36" s="83"/>
      <c r="E36" s="81"/>
      <c r="F36" s="81"/>
    </row>
    <row r="37" spans="1:6" ht="12.75">
      <c r="A37" s="77"/>
      <c r="B37" s="81"/>
      <c r="C37" s="81"/>
      <c r="D37" s="83"/>
      <c r="E37" s="81"/>
      <c r="F37" s="81"/>
    </row>
    <row r="38" spans="1:6" ht="12.75">
      <c r="A38" s="77"/>
      <c r="B38" s="81"/>
      <c r="C38" s="81"/>
      <c r="D38" s="77"/>
      <c r="E38" s="81"/>
      <c r="F38" s="81"/>
    </row>
    <row r="39" spans="1:6" ht="13.5">
      <c r="A39" s="13"/>
      <c r="B39" s="14"/>
      <c r="C39" s="14"/>
      <c r="D39" s="13"/>
      <c r="E39" s="14"/>
      <c r="F39" s="14"/>
    </row>
    <row r="40" spans="1:6" ht="13.5">
      <c r="A40" s="13"/>
      <c r="B40" s="14"/>
      <c r="C40" s="13"/>
      <c r="D40" s="13"/>
      <c r="E40" s="14"/>
      <c r="F40" s="14"/>
    </row>
    <row r="41" spans="1:6" ht="13.5">
      <c r="A41" s="13"/>
      <c r="B41" s="14"/>
      <c r="C41" s="13"/>
      <c r="D41" s="13"/>
      <c r="E41" s="14"/>
      <c r="F41" s="14"/>
    </row>
    <row r="42" spans="5:6" ht="12.75">
      <c r="E42" s="11"/>
      <c r="F42" s="11"/>
    </row>
    <row r="43" spans="5:6" ht="12.75">
      <c r="E43" s="11"/>
      <c r="F43" s="11"/>
    </row>
    <row r="44" spans="5:6" ht="12.75">
      <c r="E44" s="11"/>
      <c r="F44" s="11"/>
    </row>
    <row r="45" spans="5:6" ht="12.75">
      <c r="E45" s="11"/>
      <c r="F45" s="11"/>
    </row>
    <row r="46" spans="5:6" ht="12.75">
      <c r="E46" s="11"/>
      <c r="F46" s="11"/>
    </row>
    <row r="47" ht="12.75">
      <c r="E47" s="11"/>
    </row>
    <row r="48" ht="12.75">
      <c r="E48" s="11"/>
    </row>
  </sheetData>
  <sheetProtection/>
  <printOptions/>
  <pageMargins left="0.25" right="0.25" top="1" bottom="1" header="0.5" footer="0.5"/>
  <pageSetup horizontalDpi="600" verticalDpi="600" orientation="portrait" r:id="rId1"/>
  <headerFooter alignWithMargins="0">
    <oddFooter>&amp;L&amp;"CG Times (WN),Italic"&amp;11Page 3&amp;R&amp;"CG Times (WN),Italic"&amp;11&amp;D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292"/>
  <sheetViews>
    <sheetView zoomScalePageLayoutView="0" workbookViewId="0" topLeftCell="A13">
      <selection activeCell="K42" sqref="K42"/>
    </sheetView>
  </sheetViews>
  <sheetFormatPr defaultColWidth="9.140625" defaultRowHeight="12.75"/>
  <cols>
    <col min="1" max="1" width="23.57421875" style="0" customWidth="1"/>
    <col min="2" max="2" width="13.57421875" style="0" customWidth="1"/>
    <col min="3" max="3" width="14.140625" style="0" customWidth="1"/>
    <col min="4" max="4" width="13.57421875" style="0" customWidth="1"/>
    <col min="5" max="5" width="12.8515625" style="0" customWidth="1"/>
    <col min="6" max="6" width="0.2890625" style="0" hidden="1" customWidth="1"/>
    <col min="7" max="7" width="12.00390625" style="0" customWidth="1"/>
    <col min="8" max="8" width="13.00390625" style="0" customWidth="1"/>
    <col min="9" max="9" width="12.28125" style="0" bestFit="1" customWidth="1"/>
  </cols>
  <sheetData>
    <row r="1" spans="1:8" ht="12.75">
      <c r="A1" s="71"/>
      <c r="B1" s="71">
        <v>2016</v>
      </c>
      <c r="C1" s="71" t="s">
        <v>12</v>
      </c>
      <c r="D1" s="71">
        <v>2016</v>
      </c>
      <c r="E1" s="71">
        <v>2017</v>
      </c>
      <c r="F1" s="72"/>
      <c r="G1" s="71">
        <v>2017</v>
      </c>
      <c r="H1" s="66"/>
    </row>
    <row r="2" spans="1:8" ht="12.75">
      <c r="A2" s="71" t="s">
        <v>43</v>
      </c>
      <c r="B2" s="71" t="s">
        <v>0</v>
      </c>
      <c r="C2" s="76">
        <v>42643</v>
      </c>
      <c r="D2" s="71" t="s">
        <v>2</v>
      </c>
      <c r="E2" s="71" t="s">
        <v>264</v>
      </c>
      <c r="F2" s="72"/>
      <c r="G2" s="71" t="s">
        <v>0</v>
      </c>
      <c r="H2" s="66"/>
    </row>
    <row r="3" spans="1:8" ht="9.75" customHeight="1">
      <c r="A3" s="77"/>
      <c r="B3" s="77"/>
      <c r="C3" s="77"/>
      <c r="D3" s="77"/>
      <c r="E3" s="77"/>
      <c r="F3" s="79"/>
      <c r="G3" s="77"/>
      <c r="H3" s="67"/>
    </row>
    <row r="4" spans="1:9" ht="12.75">
      <c r="A4" s="77" t="s">
        <v>7</v>
      </c>
      <c r="B4" s="81">
        <v>1134209.07</v>
      </c>
      <c r="C4" s="81">
        <v>789339.63</v>
      </c>
      <c r="D4" s="81">
        <f>C4*1.33</f>
        <v>1049821.7079</v>
      </c>
      <c r="E4" s="125">
        <v>1055780.32</v>
      </c>
      <c r="F4" s="80"/>
      <c r="G4" s="81"/>
      <c r="H4" s="53"/>
      <c r="I4" s="51"/>
    </row>
    <row r="5" spans="1:8" ht="12.75">
      <c r="A5" s="77" t="s">
        <v>8</v>
      </c>
      <c r="B5" s="138">
        <v>88480</v>
      </c>
      <c r="C5" s="138">
        <v>59742.51</v>
      </c>
      <c r="D5" s="138">
        <f aca="true" t="shared" si="0" ref="D5:D20">C5*1.33</f>
        <v>79457.5383</v>
      </c>
      <c r="E5" s="139">
        <v>79134.65</v>
      </c>
      <c r="F5" s="80"/>
      <c r="G5" s="81"/>
      <c r="H5" s="53"/>
    </row>
    <row r="6" spans="1:8" ht="12.75">
      <c r="A6" s="77" t="s">
        <v>31</v>
      </c>
      <c r="B6" s="138">
        <f>126550+6590</f>
        <v>133140</v>
      </c>
      <c r="C6" s="138">
        <v>93785</v>
      </c>
      <c r="D6" s="138">
        <f t="shared" si="0"/>
        <v>124734.05</v>
      </c>
      <c r="E6" s="139">
        <v>119815.2</v>
      </c>
      <c r="F6" s="80"/>
      <c r="G6" s="81"/>
      <c r="H6" s="53"/>
    </row>
    <row r="7" spans="1:8" ht="12.75">
      <c r="A7" s="77" t="s">
        <v>270</v>
      </c>
      <c r="B7" s="138">
        <v>70000</v>
      </c>
      <c r="C7" s="138">
        <v>45098</v>
      </c>
      <c r="D7" s="138">
        <f t="shared" si="0"/>
        <v>59980.340000000004</v>
      </c>
      <c r="E7" s="139">
        <v>100000</v>
      </c>
      <c r="F7" s="80"/>
      <c r="G7" s="81"/>
      <c r="H7" s="53"/>
    </row>
    <row r="8" spans="1:8" ht="12.75">
      <c r="A8" s="77" t="s">
        <v>21</v>
      </c>
      <c r="B8" s="138">
        <v>20000</v>
      </c>
      <c r="C8" s="138">
        <v>14910.69</v>
      </c>
      <c r="D8" s="138">
        <f t="shared" si="0"/>
        <v>19831.2177</v>
      </c>
      <c r="E8" s="139">
        <v>20000</v>
      </c>
      <c r="F8" s="80"/>
      <c r="G8" s="81"/>
      <c r="H8" s="53"/>
    </row>
    <row r="9" spans="1:8" ht="12.75">
      <c r="A9" s="77" t="s">
        <v>22</v>
      </c>
      <c r="B9" s="138">
        <v>17370</v>
      </c>
      <c r="C9" s="138">
        <v>16086.1</v>
      </c>
      <c r="D9" s="138">
        <f t="shared" si="0"/>
        <v>21394.513000000003</v>
      </c>
      <c r="E9" s="139">
        <v>13500</v>
      </c>
      <c r="F9" s="80"/>
      <c r="G9" s="81"/>
      <c r="H9" s="53"/>
    </row>
    <row r="10" spans="1:8" ht="12.75">
      <c r="A10" s="77" t="s">
        <v>44</v>
      </c>
      <c r="B10" s="138">
        <v>3500</v>
      </c>
      <c r="C10" s="138">
        <v>7111</v>
      </c>
      <c r="D10" s="138">
        <f t="shared" si="0"/>
        <v>9457.630000000001</v>
      </c>
      <c r="E10" s="139">
        <v>13000</v>
      </c>
      <c r="F10" s="80"/>
      <c r="G10" s="81"/>
      <c r="H10" s="53"/>
    </row>
    <row r="11" spans="1:8" ht="12.75">
      <c r="A11" s="77" t="s">
        <v>23</v>
      </c>
      <c r="B11" s="138">
        <v>6000</v>
      </c>
      <c r="C11" s="138">
        <v>4457.68</v>
      </c>
      <c r="D11" s="138">
        <f t="shared" si="0"/>
        <v>5928.714400000001</v>
      </c>
      <c r="E11" s="139">
        <v>6000</v>
      </c>
      <c r="F11" s="80"/>
      <c r="G11" s="81"/>
      <c r="H11" s="53"/>
    </row>
    <row r="12" spans="1:8" ht="12.75">
      <c r="A12" s="77" t="s">
        <v>25</v>
      </c>
      <c r="B12" s="138">
        <v>55000</v>
      </c>
      <c r="C12" s="138">
        <v>37187.6</v>
      </c>
      <c r="D12" s="138">
        <f t="shared" si="0"/>
        <v>49459.508</v>
      </c>
      <c r="E12" s="139">
        <v>30000</v>
      </c>
      <c r="F12" s="80"/>
      <c r="G12" s="81"/>
      <c r="H12" s="53"/>
    </row>
    <row r="13" spans="1:8" ht="12.75">
      <c r="A13" s="77" t="s">
        <v>35</v>
      </c>
      <c r="B13" s="138">
        <v>6500</v>
      </c>
      <c r="C13" s="138">
        <v>5545.86</v>
      </c>
      <c r="D13" s="138">
        <f t="shared" si="0"/>
        <v>7375.9938</v>
      </c>
      <c r="E13" s="139">
        <v>6500</v>
      </c>
      <c r="F13" s="80"/>
      <c r="G13" s="81"/>
      <c r="H13" s="53"/>
    </row>
    <row r="14" spans="1:8" ht="12.75">
      <c r="A14" s="77" t="s">
        <v>45</v>
      </c>
      <c r="B14" s="138">
        <v>57000</v>
      </c>
      <c r="C14" s="138">
        <v>18888.04</v>
      </c>
      <c r="D14" s="138">
        <v>55000</v>
      </c>
      <c r="E14" s="139">
        <v>25000</v>
      </c>
      <c r="F14" s="80"/>
      <c r="G14" s="81"/>
      <c r="H14" s="53"/>
    </row>
    <row r="15" spans="1:8" ht="12.75">
      <c r="A15" s="77" t="s">
        <v>46</v>
      </c>
      <c r="B15" s="138">
        <v>7500</v>
      </c>
      <c r="C15" s="138">
        <v>16639.71</v>
      </c>
      <c r="D15" s="138">
        <f t="shared" si="0"/>
        <v>22130.814300000002</v>
      </c>
      <c r="E15" s="139">
        <v>15000</v>
      </c>
      <c r="F15" s="80"/>
      <c r="G15" s="81"/>
      <c r="H15" s="53"/>
    </row>
    <row r="16" spans="1:8" ht="12.75">
      <c r="A16" s="77" t="s">
        <v>47</v>
      </c>
      <c r="B16" s="138">
        <v>22400</v>
      </c>
      <c r="C16" s="138">
        <v>21578.55</v>
      </c>
      <c r="D16" s="138">
        <f t="shared" si="0"/>
        <v>28699.4715</v>
      </c>
      <c r="E16" s="139">
        <v>20300</v>
      </c>
      <c r="F16" s="80"/>
      <c r="G16" s="81"/>
      <c r="H16" s="53"/>
    </row>
    <row r="17" spans="1:8" ht="12.75">
      <c r="A17" s="77" t="s">
        <v>265</v>
      </c>
      <c r="B17" s="138">
        <v>0</v>
      </c>
      <c r="C17" s="138">
        <v>0</v>
      </c>
      <c r="D17" s="138">
        <f t="shared" si="0"/>
        <v>0</v>
      </c>
      <c r="E17" s="139">
        <v>800</v>
      </c>
      <c r="F17" s="80"/>
      <c r="G17" s="81"/>
      <c r="H17" s="53"/>
    </row>
    <row r="18" spans="1:8" ht="12.75">
      <c r="A18" s="77" t="s">
        <v>41</v>
      </c>
      <c r="B18" s="138">
        <v>4000</v>
      </c>
      <c r="C18" s="138">
        <v>1599.84</v>
      </c>
      <c r="D18" s="138">
        <f t="shared" si="0"/>
        <v>2127.7872</v>
      </c>
      <c r="E18" s="139">
        <v>4000</v>
      </c>
      <c r="F18" s="80"/>
      <c r="G18" s="81"/>
      <c r="H18" s="53"/>
    </row>
    <row r="19" spans="1:8" ht="12.75">
      <c r="A19" s="77" t="s">
        <v>135</v>
      </c>
      <c r="B19" s="138">
        <v>2700</v>
      </c>
      <c r="C19" s="138">
        <v>1621.6</v>
      </c>
      <c r="D19" s="138">
        <f t="shared" si="0"/>
        <v>2156.728</v>
      </c>
      <c r="E19" s="139">
        <v>1400</v>
      </c>
      <c r="F19" s="80"/>
      <c r="G19" s="81"/>
      <c r="H19" s="53"/>
    </row>
    <row r="20" spans="1:8" ht="12.75">
      <c r="A20" s="77" t="s">
        <v>220</v>
      </c>
      <c r="B20" s="138">
        <f>150*12</f>
        <v>1800</v>
      </c>
      <c r="C20" s="138">
        <f>125*9</f>
        <v>1125</v>
      </c>
      <c r="D20" s="138">
        <f t="shared" si="0"/>
        <v>1496.25</v>
      </c>
      <c r="E20" s="139">
        <f>150*12</f>
        <v>1800</v>
      </c>
      <c r="F20" s="80"/>
      <c r="G20" s="81"/>
      <c r="H20" s="53"/>
    </row>
    <row r="21" spans="1:8" ht="12.75">
      <c r="A21" s="104" t="s">
        <v>252</v>
      </c>
      <c r="B21" s="140">
        <v>10000</v>
      </c>
      <c r="C21" s="140">
        <v>7130.37</v>
      </c>
      <c r="D21" s="140">
        <f>C21*1.33</f>
        <v>9483.392100000001</v>
      </c>
      <c r="E21" s="140">
        <v>28000</v>
      </c>
      <c r="F21" s="80"/>
      <c r="G21" s="81"/>
      <c r="H21" s="53"/>
    </row>
    <row r="22" spans="1:8" ht="12.75">
      <c r="A22" s="104" t="s">
        <v>14</v>
      </c>
      <c r="B22" s="140">
        <v>28000</v>
      </c>
      <c r="C22" s="140">
        <v>12053.08</v>
      </c>
      <c r="D22" s="140">
        <f>C22*1.33</f>
        <v>16030.5964</v>
      </c>
      <c r="E22" s="140">
        <v>10000</v>
      </c>
      <c r="F22" s="80"/>
      <c r="G22" s="81"/>
      <c r="H22" s="53"/>
    </row>
    <row r="23" spans="1:8" ht="12.75">
      <c r="A23" s="104" t="s">
        <v>277</v>
      </c>
      <c r="B23" s="140"/>
      <c r="C23" s="140"/>
      <c r="D23" s="140"/>
      <c r="E23" s="140">
        <v>7500</v>
      </c>
      <c r="F23" s="80"/>
      <c r="G23" s="81"/>
      <c r="H23" s="53"/>
    </row>
    <row r="24" spans="1:8" ht="12.75">
      <c r="A24" s="176" t="s">
        <v>269</v>
      </c>
      <c r="B24" s="144">
        <v>0</v>
      </c>
      <c r="C24" s="144">
        <v>0</v>
      </c>
      <c r="D24" s="144">
        <v>0</v>
      </c>
      <c r="E24" s="144">
        <v>60000</v>
      </c>
      <c r="F24" s="128"/>
      <c r="G24" s="125"/>
      <c r="H24" s="53"/>
    </row>
    <row r="25" spans="1:8" ht="12.75">
      <c r="A25" s="104" t="s">
        <v>266</v>
      </c>
      <c r="B25" s="140"/>
      <c r="C25" s="140"/>
      <c r="D25" s="140"/>
      <c r="E25" s="140">
        <v>22000</v>
      </c>
      <c r="F25" s="80"/>
      <c r="G25" s="81"/>
      <c r="H25" s="53"/>
    </row>
    <row r="26" spans="1:8" ht="12.75">
      <c r="A26" s="104" t="s">
        <v>267</v>
      </c>
      <c r="B26" s="140"/>
      <c r="C26" s="140"/>
      <c r="D26" s="140"/>
      <c r="E26" s="140">
        <v>5000</v>
      </c>
      <c r="F26" s="80"/>
      <c r="G26" s="81"/>
      <c r="H26" s="53"/>
    </row>
    <row r="27" spans="1:8" ht="12.75">
      <c r="A27" s="104" t="s">
        <v>268</v>
      </c>
      <c r="B27" s="140"/>
      <c r="C27" s="140"/>
      <c r="D27" s="140"/>
      <c r="E27" s="140">
        <v>4350</v>
      </c>
      <c r="F27" s="80"/>
      <c r="G27" s="81"/>
      <c r="H27" s="53"/>
    </row>
    <row r="28" spans="1:8" ht="7.5" customHeight="1">
      <c r="A28" s="77"/>
      <c r="B28" s="138"/>
      <c r="C28" s="138"/>
      <c r="D28" s="138"/>
      <c r="E28" s="138"/>
      <c r="F28" s="80"/>
      <c r="G28" s="81"/>
      <c r="H28" s="53"/>
    </row>
    <row r="29" spans="1:8" ht="12.75">
      <c r="A29" s="77"/>
      <c r="B29" s="138">
        <f>SUM(B4:B27)</f>
        <v>1667599.07</v>
      </c>
      <c r="C29" s="138">
        <f>SUM(C4:C20)</f>
        <v>1134716.8100000003</v>
      </c>
      <c r="D29" s="138">
        <f>SUM(D4:D27)</f>
        <v>1564566.2525999995</v>
      </c>
      <c r="E29" s="138">
        <f>SUM(E4:E27)</f>
        <v>1648880.17</v>
      </c>
      <c r="F29" s="80"/>
      <c r="G29" s="81">
        <f>SUM(G4:G28)</f>
        <v>0</v>
      </c>
      <c r="H29" s="53"/>
    </row>
    <row r="30" spans="1:8" ht="9.75" customHeight="1">
      <c r="A30" s="77" t="s">
        <v>4</v>
      </c>
      <c r="B30" s="138"/>
      <c r="C30" s="138"/>
      <c r="D30" s="138">
        <f>C30*1.2</f>
        <v>0</v>
      </c>
      <c r="E30" s="138"/>
      <c r="F30" s="80"/>
      <c r="G30" s="81"/>
      <c r="H30" s="53"/>
    </row>
    <row r="31" spans="1:8" ht="9.75" customHeight="1">
      <c r="A31" s="77"/>
      <c r="B31" s="138"/>
      <c r="C31" s="138"/>
      <c r="D31" s="138">
        <f>C31*1.2</f>
        <v>0</v>
      </c>
      <c r="E31" s="138"/>
      <c r="F31" s="80"/>
      <c r="G31" s="81"/>
      <c r="H31" s="53"/>
    </row>
    <row r="32" spans="1:8" ht="9.75" customHeight="1">
      <c r="A32" s="77"/>
      <c r="B32" s="138"/>
      <c r="C32" s="138"/>
      <c r="D32" s="138"/>
      <c r="E32" s="138"/>
      <c r="F32" s="80"/>
      <c r="G32" s="81"/>
      <c r="H32" s="53"/>
    </row>
    <row r="33" spans="1:8" ht="12.75">
      <c r="A33" s="77" t="s">
        <v>165</v>
      </c>
      <c r="B33" s="138"/>
      <c r="C33" s="138">
        <v>4842.44</v>
      </c>
      <c r="D33" s="138">
        <f>C33*1.2</f>
        <v>5810.927999999999</v>
      </c>
      <c r="E33" s="138">
        <v>6000</v>
      </c>
      <c r="F33" s="80"/>
      <c r="G33" s="81"/>
      <c r="H33" s="53"/>
    </row>
    <row r="34" spans="1:8" ht="12.75">
      <c r="A34" s="77" t="s">
        <v>134</v>
      </c>
      <c r="B34" s="138">
        <f>SUM(B33:B33)</f>
        <v>0</v>
      </c>
      <c r="C34" s="138">
        <v>340.91</v>
      </c>
      <c r="D34" s="138">
        <f>C34*1.2</f>
        <v>409.09200000000004</v>
      </c>
      <c r="E34" s="138">
        <v>500</v>
      </c>
      <c r="F34" s="80"/>
      <c r="G34" s="81"/>
      <c r="H34" s="53"/>
    </row>
    <row r="35" spans="1:8" ht="4.5" customHeight="1">
      <c r="A35" s="77"/>
      <c r="B35" s="138"/>
      <c r="C35" s="138"/>
      <c r="D35" s="138"/>
      <c r="E35" s="138"/>
      <c r="F35" s="80"/>
      <c r="G35" s="81"/>
      <c r="H35" s="53"/>
    </row>
    <row r="36" spans="1:8" ht="12.75">
      <c r="A36" s="77" t="s">
        <v>166</v>
      </c>
      <c r="B36" s="138"/>
      <c r="C36" s="138">
        <f>SUM(C33:C34)</f>
        <v>5183.349999999999</v>
      </c>
      <c r="D36" s="138">
        <f>SUM(D33:D34)</f>
        <v>6220.019999999999</v>
      </c>
      <c r="E36" s="138">
        <f>SUM(E33:E34)</f>
        <v>6500</v>
      </c>
      <c r="F36" s="80"/>
      <c r="G36" s="81"/>
      <c r="H36" s="53"/>
    </row>
    <row r="37" spans="1:8" ht="12.75">
      <c r="A37" s="77"/>
      <c r="B37" s="81"/>
      <c r="C37" s="81"/>
      <c r="D37" s="81"/>
      <c r="E37" s="81"/>
      <c r="F37" s="80"/>
      <c r="G37" s="81"/>
      <c r="H37" s="53"/>
    </row>
    <row r="38" spans="1:8" ht="12.75">
      <c r="A38" s="77"/>
      <c r="B38" s="81"/>
      <c r="C38" s="81"/>
      <c r="D38" s="81"/>
      <c r="E38" s="81"/>
      <c r="F38" s="80"/>
      <c r="G38" s="81"/>
      <c r="H38" s="53"/>
    </row>
    <row r="39" spans="1:8" ht="12.75">
      <c r="A39" s="77" t="s">
        <v>271</v>
      </c>
      <c r="B39" s="81"/>
      <c r="C39" s="81"/>
      <c r="D39" s="81"/>
      <c r="E39" s="81">
        <f>E29+E36</f>
        <v>1655380.17</v>
      </c>
      <c r="F39" s="81"/>
      <c r="G39" s="81"/>
      <c r="H39" s="53"/>
    </row>
    <row r="40" spans="1:8" ht="12.75">
      <c r="A40" s="126"/>
      <c r="B40" s="90"/>
      <c r="C40" s="90"/>
      <c r="D40" s="90"/>
      <c r="E40" s="90"/>
      <c r="F40" s="90"/>
      <c r="G40" s="90"/>
      <c r="H40" s="53"/>
    </row>
    <row r="41" spans="1:8" ht="12.75">
      <c r="A41" s="127"/>
      <c r="B41" s="90"/>
      <c r="C41" s="90"/>
      <c r="D41" s="90"/>
      <c r="E41" s="90"/>
      <c r="F41" s="90"/>
      <c r="G41" s="90"/>
      <c r="H41" s="53"/>
    </row>
    <row r="42" spans="1:8" ht="12.75">
      <c r="A42" s="127"/>
      <c r="B42" s="53"/>
      <c r="C42" s="53"/>
      <c r="D42" s="53"/>
      <c r="E42" s="53"/>
      <c r="F42" s="53"/>
      <c r="G42" s="53"/>
      <c r="H42" s="53"/>
    </row>
    <row r="43" spans="1:8" ht="12.75">
      <c r="A43" s="126"/>
      <c r="B43" s="53"/>
      <c r="C43" s="58"/>
      <c r="D43" s="53"/>
      <c r="E43" s="53"/>
      <c r="F43" s="53"/>
      <c r="G43" s="53"/>
      <c r="H43" s="53"/>
    </row>
    <row r="44" spans="1:8" ht="12.75">
      <c r="A44" s="58"/>
      <c r="B44" s="53"/>
      <c r="C44" s="58"/>
      <c r="D44" s="53"/>
      <c r="E44" s="53"/>
      <c r="F44" s="53"/>
      <c r="G44" s="53"/>
      <c r="H44" s="53"/>
    </row>
    <row r="45" spans="1:8" ht="12.75">
      <c r="A45" s="58"/>
      <c r="B45" s="53"/>
      <c r="C45" s="58"/>
      <c r="D45" s="53"/>
      <c r="E45" s="53"/>
      <c r="F45" s="53"/>
      <c r="G45" s="53"/>
      <c r="H45" s="53"/>
    </row>
    <row r="46" spans="1:8" ht="12.75">
      <c r="A46" s="58"/>
      <c r="B46" s="53"/>
      <c r="C46" s="58"/>
      <c r="D46" s="53"/>
      <c r="E46" s="53"/>
      <c r="F46" s="53"/>
      <c r="G46" s="53"/>
      <c r="H46" s="53"/>
    </row>
    <row r="47" spans="1:8" ht="12.75">
      <c r="A47" s="58"/>
      <c r="B47" s="59"/>
      <c r="C47" s="58"/>
      <c r="D47" s="59"/>
      <c r="E47" s="59"/>
      <c r="F47" s="53"/>
      <c r="G47" s="59"/>
      <c r="H47" s="59"/>
    </row>
    <row r="48" spans="1:8" ht="7.5" customHeight="1">
      <c r="A48" s="58"/>
      <c r="B48" s="59"/>
      <c r="C48" s="58"/>
      <c r="D48" s="58"/>
      <c r="E48" s="59"/>
      <c r="F48" s="53"/>
      <c r="G48" s="59"/>
      <c r="H48" s="59"/>
    </row>
    <row r="49" spans="1:8" ht="12.75">
      <c r="A49" s="58"/>
      <c r="B49" s="59"/>
      <c r="C49" s="58"/>
      <c r="D49" s="58"/>
      <c r="E49" s="59"/>
      <c r="F49" s="53"/>
      <c r="G49" s="59"/>
      <c r="H49" s="59"/>
    </row>
    <row r="50" spans="1:8" ht="13.5">
      <c r="A50" s="58"/>
      <c r="B50" s="31"/>
      <c r="C50" s="31"/>
      <c r="D50" s="31"/>
      <c r="E50" s="31"/>
      <c r="F50" s="28"/>
      <c r="G50" s="28"/>
      <c r="H50" s="53"/>
    </row>
    <row r="51" spans="1:8" ht="12.75">
      <c r="A51" s="58"/>
      <c r="B51" s="10"/>
      <c r="C51" s="10"/>
      <c r="D51" s="10"/>
      <c r="E51" s="10"/>
      <c r="F51" s="4"/>
      <c r="G51" s="4"/>
      <c r="H51" s="53"/>
    </row>
    <row r="52" spans="1:8" ht="13.5">
      <c r="A52" s="31"/>
      <c r="B52" s="10"/>
      <c r="C52" s="10"/>
      <c r="D52" s="10"/>
      <c r="E52" s="10"/>
      <c r="F52" s="4"/>
      <c r="G52" s="4"/>
      <c r="H52" s="53"/>
    </row>
    <row r="53" spans="6:8" ht="12.75">
      <c r="F53" s="11"/>
      <c r="G53" s="11"/>
      <c r="H53" s="53"/>
    </row>
    <row r="54" spans="6:8" ht="12.75">
      <c r="F54" s="11"/>
      <c r="G54" s="11"/>
      <c r="H54" s="53"/>
    </row>
    <row r="55" spans="6:8" ht="12.75">
      <c r="F55" s="11"/>
      <c r="G55" s="11"/>
      <c r="H55" s="53"/>
    </row>
    <row r="56" spans="6:8" ht="12.75">
      <c r="F56" s="11"/>
      <c r="G56" s="11"/>
      <c r="H56" s="53"/>
    </row>
    <row r="57" spans="6:8" ht="12.75">
      <c r="F57" s="11"/>
      <c r="G57" s="11"/>
      <c r="H57" s="4"/>
    </row>
    <row r="58" spans="6:8" ht="12.75">
      <c r="F58" s="11"/>
      <c r="G58" s="11"/>
      <c r="H58" s="4"/>
    </row>
    <row r="59" spans="6:8" ht="12.75">
      <c r="F59" s="11"/>
      <c r="G59" s="11"/>
      <c r="H59" s="10"/>
    </row>
    <row r="60" spans="6:8" ht="12.75">
      <c r="F60" s="11"/>
      <c r="G60" s="11"/>
      <c r="H60" s="10"/>
    </row>
    <row r="61" spans="6:8" ht="12.75">
      <c r="F61" s="11"/>
      <c r="G61" s="11"/>
      <c r="H61" s="10"/>
    </row>
    <row r="62" spans="6:8" ht="12.75">
      <c r="F62" s="11"/>
      <c r="G62" s="11"/>
      <c r="H62" s="10"/>
    </row>
    <row r="63" spans="6:8" ht="12.75">
      <c r="F63" s="11"/>
      <c r="G63" s="11"/>
      <c r="H63" s="10"/>
    </row>
    <row r="64" spans="6:8" ht="12.75">
      <c r="F64" s="11"/>
      <c r="G64" s="11"/>
      <c r="H64" s="10"/>
    </row>
    <row r="65" spans="6:8" ht="12.75">
      <c r="F65" s="11"/>
      <c r="G65" s="11"/>
      <c r="H65" s="10"/>
    </row>
    <row r="66" spans="6:8" ht="12.75">
      <c r="F66" s="11"/>
      <c r="G66" s="11"/>
      <c r="H66" s="10"/>
    </row>
    <row r="67" spans="6:8" ht="12.75">
      <c r="F67" s="11"/>
      <c r="G67" s="11"/>
      <c r="H67" s="10"/>
    </row>
    <row r="68" spans="6:8" ht="12.75">
      <c r="F68" s="11"/>
      <c r="G68" s="11"/>
      <c r="H68" s="10"/>
    </row>
    <row r="69" spans="6:8" ht="12.75">
      <c r="F69" s="11"/>
      <c r="G69" s="11"/>
      <c r="H69" s="10"/>
    </row>
    <row r="70" spans="6:8" ht="12.75">
      <c r="F70" s="11"/>
      <c r="G70" s="11"/>
      <c r="H70" s="10"/>
    </row>
    <row r="71" spans="6:8" ht="12.75">
      <c r="F71" s="11"/>
      <c r="G71" s="11"/>
      <c r="H71" s="10"/>
    </row>
    <row r="72" ht="12.75">
      <c r="H72" s="10"/>
    </row>
    <row r="73" ht="12.75">
      <c r="H73" s="10"/>
    </row>
    <row r="74" ht="12.75">
      <c r="H74" s="10"/>
    </row>
    <row r="75" ht="12.75">
      <c r="H75" s="10"/>
    </row>
    <row r="76" ht="12.75">
      <c r="H76" s="10"/>
    </row>
    <row r="77" ht="12.75">
      <c r="H77" s="10"/>
    </row>
    <row r="78" ht="12.75">
      <c r="H78" s="10"/>
    </row>
    <row r="79" ht="12.75">
      <c r="H79" s="10"/>
    </row>
    <row r="80" ht="12.75">
      <c r="H80" s="10"/>
    </row>
    <row r="81" ht="12.75">
      <c r="H81" s="10"/>
    </row>
    <row r="82" ht="12.75">
      <c r="H82" s="10"/>
    </row>
    <row r="83" ht="12.75">
      <c r="H83" s="10"/>
    </row>
    <row r="84" ht="12.75">
      <c r="H84" s="10"/>
    </row>
    <row r="85" ht="12.75">
      <c r="H85" s="10"/>
    </row>
    <row r="86" ht="12.75">
      <c r="H86" s="10"/>
    </row>
    <row r="87" ht="12.75">
      <c r="H87" s="10"/>
    </row>
    <row r="88" ht="12.75">
      <c r="H88" s="10"/>
    </row>
    <row r="89" ht="12.75">
      <c r="H89" s="10"/>
    </row>
    <row r="90" ht="12.75">
      <c r="H90" s="10"/>
    </row>
    <row r="91" ht="12.75">
      <c r="H91" s="10"/>
    </row>
    <row r="92" ht="12.75">
      <c r="H92" s="10"/>
    </row>
    <row r="93" ht="12.75">
      <c r="H93" s="10"/>
    </row>
    <row r="94" ht="12.75">
      <c r="H94" s="10"/>
    </row>
    <row r="95" ht="12.75">
      <c r="H95" s="10"/>
    </row>
    <row r="96" ht="12.75">
      <c r="H96" s="10"/>
    </row>
    <row r="97" ht="12.75">
      <c r="H97" s="10"/>
    </row>
    <row r="98" ht="12.75">
      <c r="H98" s="10"/>
    </row>
    <row r="99" ht="12.75">
      <c r="H99" s="10"/>
    </row>
    <row r="100" ht="12.75">
      <c r="H100" s="10"/>
    </row>
    <row r="101" ht="12.75">
      <c r="H101" s="10"/>
    </row>
    <row r="102" ht="12.75">
      <c r="H102" s="10"/>
    </row>
    <row r="103" ht="12.75">
      <c r="H103" s="10"/>
    </row>
    <row r="104" ht="12.75">
      <c r="H104" s="10"/>
    </row>
    <row r="105" ht="12.75">
      <c r="H105" s="10"/>
    </row>
    <row r="106" ht="12.75">
      <c r="H106" s="10"/>
    </row>
    <row r="107" ht="12.75">
      <c r="H107" s="10"/>
    </row>
    <row r="108" ht="12.75">
      <c r="H108" s="10"/>
    </row>
    <row r="109" ht="12.75">
      <c r="H109" s="10"/>
    </row>
    <row r="110" ht="12.75">
      <c r="H110" s="10"/>
    </row>
    <row r="111" ht="12.75">
      <c r="H111" s="10"/>
    </row>
    <row r="112" ht="12.75">
      <c r="H112" s="10"/>
    </row>
    <row r="113" ht="12.75">
      <c r="H113" s="10"/>
    </row>
    <row r="114" ht="12.75">
      <c r="H114" s="10"/>
    </row>
    <row r="115" ht="12.75">
      <c r="H115" s="10"/>
    </row>
    <row r="116" ht="12.75">
      <c r="H116" s="10"/>
    </row>
    <row r="117" ht="12.75">
      <c r="H117" s="10"/>
    </row>
    <row r="118" ht="12.75">
      <c r="H118" s="10"/>
    </row>
    <row r="119" ht="12.75">
      <c r="H119" s="10"/>
    </row>
    <row r="120" ht="12.75">
      <c r="H120" s="10"/>
    </row>
    <row r="121" ht="12.75">
      <c r="H121" s="10"/>
    </row>
    <row r="122" ht="12.75">
      <c r="H122" s="10"/>
    </row>
    <row r="123" ht="12.75">
      <c r="H123" s="10"/>
    </row>
    <row r="124" ht="12.75">
      <c r="H124" s="10"/>
    </row>
    <row r="125" ht="12.75">
      <c r="H125" s="10"/>
    </row>
    <row r="126" ht="12.75">
      <c r="H126" s="10"/>
    </row>
    <row r="127" ht="12.75">
      <c r="H127" s="10"/>
    </row>
    <row r="128" ht="12.75">
      <c r="H128" s="10"/>
    </row>
    <row r="129" ht="12.75">
      <c r="H129" s="10"/>
    </row>
    <row r="130" ht="12.75">
      <c r="H130" s="10"/>
    </row>
    <row r="131" ht="12.75">
      <c r="H131" s="10"/>
    </row>
    <row r="132" ht="12.75">
      <c r="H132" s="10"/>
    </row>
    <row r="133" ht="12.75">
      <c r="H133" s="10"/>
    </row>
    <row r="134" ht="12.75">
      <c r="H134" s="10"/>
    </row>
    <row r="135" ht="12.75">
      <c r="H135" s="10"/>
    </row>
    <row r="136" ht="12.75">
      <c r="H136" s="10"/>
    </row>
    <row r="137" ht="12.75">
      <c r="H137" s="10"/>
    </row>
    <row r="138" ht="12.75">
      <c r="H138" s="10"/>
    </row>
    <row r="139" ht="12.75">
      <c r="H139" s="10"/>
    </row>
    <row r="140" ht="12.75">
      <c r="H140" s="10"/>
    </row>
    <row r="141" ht="12.75">
      <c r="H141" s="10"/>
    </row>
    <row r="142" ht="12.75">
      <c r="H142" s="10"/>
    </row>
    <row r="143" ht="12.75">
      <c r="H143" s="10"/>
    </row>
    <row r="144" ht="12.75">
      <c r="H144" s="10"/>
    </row>
    <row r="145" ht="12.75">
      <c r="H145" s="10"/>
    </row>
    <row r="146" ht="12.75">
      <c r="H146" s="10"/>
    </row>
    <row r="147" ht="12.75">
      <c r="H147" s="10"/>
    </row>
    <row r="148" ht="12.75">
      <c r="H148" s="10"/>
    </row>
    <row r="149" ht="12.75">
      <c r="H149" s="10"/>
    </row>
    <row r="150" ht="12.75">
      <c r="H150" s="10"/>
    </row>
    <row r="151" ht="12.75">
      <c r="H151" s="10"/>
    </row>
    <row r="152" ht="12.75">
      <c r="H152" s="10"/>
    </row>
    <row r="153" ht="12.75">
      <c r="H153" s="10"/>
    </row>
    <row r="154" ht="12.75">
      <c r="H154" s="10"/>
    </row>
    <row r="155" ht="12.75">
      <c r="H155" s="10"/>
    </row>
    <row r="156" ht="12.75">
      <c r="H156" s="10"/>
    </row>
    <row r="157" ht="12.75">
      <c r="H157" s="10"/>
    </row>
    <row r="158" ht="12.75">
      <c r="H158" s="10"/>
    </row>
    <row r="159" ht="12.75">
      <c r="H159" s="10"/>
    </row>
    <row r="160" ht="12.75">
      <c r="H160" s="10"/>
    </row>
    <row r="161" ht="12.75">
      <c r="H161" s="10"/>
    </row>
    <row r="162" ht="12.75">
      <c r="H162" s="10"/>
    </row>
    <row r="163" ht="12.75">
      <c r="H163" s="10"/>
    </row>
    <row r="164" ht="12.75">
      <c r="H164" s="10"/>
    </row>
    <row r="165" ht="12.75">
      <c r="H165" s="10"/>
    </row>
    <row r="166" ht="12.75">
      <c r="H166" s="10"/>
    </row>
    <row r="167" ht="12.75">
      <c r="H167" s="10"/>
    </row>
    <row r="168" ht="12.75">
      <c r="H168" s="10"/>
    </row>
    <row r="169" ht="12.75">
      <c r="H169" s="10"/>
    </row>
    <row r="170" ht="12.75">
      <c r="H170" s="10"/>
    </row>
    <row r="171" ht="12.75">
      <c r="H171" s="10"/>
    </row>
    <row r="172" ht="12.75">
      <c r="H172" s="10"/>
    </row>
    <row r="173" ht="12.75">
      <c r="H173" s="10"/>
    </row>
    <row r="174" ht="12.75">
      <c r="H174" s="10"/>
    </row>
    <row r="175" ht="12.75">
      <c r="H175" s="10"/>
    </row>
    <row r="176" ht="12.75">
      <c r="H176" s="10"/>
    </row>
    <row r="177" ht="12.75">
      <c r="H177" s="10"/>
    </row>
    <row r="178" ht="12.75">
      <c r="H178" s="10"/>
    </row>
    <row r="179" ht="12.75">
      <c r="H179" s="10"/>
    </row>
    <row r="180" ht="12.75">
      <c r="H180" s="10"/>
    </row>
    <row r="181" ht="12.75">
      <c r="H181" s="10"/>
    </row>
    <row r="182" ht="12.75">
      <c r="H182" s="10"/>
    </row>
    <row r="183" ht="12.75">
      <c r="H183" s="10"/>
    </row>
    <row r="184" ht="12.75">
      <c r="H184" s="10"/>
    </row>
    <row r="185" ht="12.75">
      <c r="H185" s="10"/>
    </row>
    <row r="186" ht="12.75">
      <c r="H186" s="10"/>
    </row>
    <row r="187" ht="12.75">
      <c r="H187" s="10"/>
    </row>
    <row r="188" ht="12.75">
      <c r="H188" s="10"/>
    </row>
    <row r="189" ht="12.75">
      <c r="H189" s="10"/>
    </row>
    <row r="190" ht="12.75">
      <c r="H190" s="10"/>
    </row>
    <row r="191" ht="12.75">
      <c r="H191" s="10"/>
    </row>
    <row r="192" ht="12.75">
      <c r="H192" s="10"/>
    </row>
    <row r="193" ht="12.75">
      <c r="H193" s="10"/>
    </row>
    <row r="194" ht="12.75">
      <c r="H194" s="10"/>
    </row>
    <row r="195" ht="12.75">
      <c r="H195" s="10"/>
    </row>
    <row r="196" ht="12.75">
      <c r="H196" s="10"/>
    </row>
    <row r="197" ht="12.75">
      <c r="H197" s="10"/>
    </row>
    <row r="198" ht="12.75">
      <c r="H198" s="10"/>
    </row>
    <row r="199" ht="12.75">
      <c r="H199" s="10"/>
    </row>
    <row r="200" ht="12.75">
      <c r="H200" s="10"/>
    </row>
    <row r="201" ht="12.75">
      <c r="H201" s="10"/>
    </row>
    <row r="202" ht="12.75">
      <c r="H202" s="10"/>
    </row>
    <row r="203" ht="12.75">
      <c r="H203" s="10"/>
    </row>
    <row r="204" ht="12.75">
      <c r="H204" s="10"/>
    </row>
    <row r="205" ht="12.75">
      <c r="H205" s="10"/>
    </row>
    <row r="206" ht="12.75">
      <c r="H206" s="10"/>
    </row>
    <row r="207" ht="12.75">
      <c r="H207" s="10"/>
    </row>
    <row r="208" ht="12.75">
      <c r="H208" s="10"/>
    </row>
    <row r="209" ht="12.75">
      <c r="H209" s="10"/>
    </row>
    <row r="210" ht="12.75">
      <c r="H210" s="10"/>
    </row>
    <row r="211" ht="12.75">
      <c r="H211" s="10"/>
    </row>
    <row r="212" ht="12.75">
      <c r="H212" s="10"/>
    </row>
    <row r="213" ht="12.75">
      <c r="H213" s="10"/>
    </row>
    <row r="214" ht="12.75">
      <c r="H214" s="10"/>
    </row>
    <row r="215" ht="12.75">
      <c r="H215" s="10"/>
    </row>
    <row r="216" ht="12.75">
      <c r="H216" s="10"/>
    </row>
    <row r="217" ht="12.75">
      <c r="H217" s="10"/>
    </row>
    <row r="218" ht="12.75">
      <c r="H218" s="10"/>
    </row>
    <row r="219" ht="12.75">
      <c r="H219" s="10"/>
    </row>
    <row r="220" ht="12.75">
      <c r="H220" s="10"/>
    </row>
    <row r="221" ht="12.75">
      <c r="H221" s="10"/>
    </row>
    <row r="222" ht="12.75">
      <c r="H222" s="10"/>
    </row>
    <row r="223" ht="12.75">
      <c r="H223" s="10"/>
    </row>
    <row r="224" ht="12.75">
      <c r="H224" s="10"/>
    </row>
    <row r="225" ht="12.75">
      <c r="H225" s="10"/>
    </row>
    <row r="226" ht="12.75">
      <c r="H226" s="10"/>
    </row>
    <row r="227" ht="12.75">
      <c r="H227" s="10"/>
    </row>
    <row r="228" ht="12.75">
      <c r="H228" s="10"/>
    </row>
    <row r="229" ht="12.75">
      <c r="H229" s="10"/>
    </row>
    <row r="230" ht="12.75">
      <c r="H230" s="10"/>
    </row>
    <row r="231" ht="12.75">
      <c r="H231" s="10"/>
    </row>
    <row r="232" ht="12.75">
      <c r="H232" s="10"/>
    </row>
    <row r="233" ht="12.75">
      <c r="H233" s="10"/>
    </row>
    <row r="234" ht="12.75">
      <c r="H234" s="10"/>
    </row>
    <row r="235" ht="12.75">
      <c r="H235" s="10"/>
    </row>
    <row r="236" ht="12.75">
      <c r="H236" s="10"/>
    </row>
    <row r="237" ht="12.75">
      <c r="H237" s="10"/>
    </row>
    <row r="238" ht="12.75">
      <c r="H238" s="10"/>
    </row>
    <row r="239" ht="12.75">
      <c r="H239" s="10"/>
    </row>
    <row r="240" ht="12.75">
      <c r="H240" s="10"/>
    </row>
    <row r="241" ht="12.75">
      <c r="H241" s="10"/>
    </row>
    <row r="242" ht="12.75">
      <c r="H242" s="10"/>
    </row>
    <row r="243" ht="12.75">
      <c r="H243" s="10"/>
    </row>
    <row r="244" ht="12.75">
      <c r="H244" s="10"/>
    </row>
    <row r="245" ht="12.75">
      <c r="H245" s="10"/>
    </row>
    <row r="246" ht="12.75">
      <c r="H246" s="10"/>
    </row>
    <row r="247" ht="12.75">
      <c r="H247" s="10"/>
    </row>
    <row r="248" ht="12.75">
      <c r="H248" s="10"/>
    </row>
    <row r="249" ht="12.75">
      <c r="H249" s="10"/>
    </row>
    <row r="250" ht="12.75">
      <c r="H250" s="10"/>
    </row>
    <row r="251" ht="12.75">
      <c r="H251" s="10"/>
    </row>
    <row r="252" ht="12.75">
      <c r="H252" s="10"/>
    </row>
    <row r="253" ht="12.75">
      <c r="H253" s="10"/>
    </row>
    <row r="254" ht="12.75">
      <c r="H254" s="10"/>
    </row>
    <row r="255" ht="12.75">
      <c r="H255" s="10"/>
    </row>
    <row r="256" ht="12.75">
      <c r="H256" s="10"/>
    </row>
    <row r="257" ht="12.75">
      <c r="H257" s="10"/>
    </row>
    <row r="258" ht="12.75">
      <c r="H258" s="10"/>
    </row>
    <row r="259" ht="12.75">
      <c r="H259" s="10"/>
    </row>
    <row r="260" ht="12.75">
      <c r="H260" s="10"/>
    </row>
    <row r="261" ht="12.75">
      <c r="H261" s="10"/>
    </row>
    <row r="262" ht="12.75">
      <c r="H262" s="10"/>
    </row>
    <row r="263" ht="12.75">
      <c r="H263" s="10"/>
    </row>
    <row r="264" ht="12.75">
      <c r="H264" s="10"/>
    </row>
    <row r="265" ht="12.75">
      <c r="H265" s="10"/>
    </row>
    <row r="266" ht="12.75">
      <c r="H266" s="10"/>
    </row>
    <row r="267" ht="12.75">
      <c r="H267" s="10"/>
    </row>
    <row r="268" ht="12.75">
      <c r="H268" s="10"/>
    </row>
    <row r="269" ht="12.75">
      <c r="H269" s="10"/>
    </row>
    <row r="270" ht="12.75">
      <c r="H270" s="10"/>
    </row>
    <row r="271" ht="12.75">
      <c r="H271" s="10"/>
    </row>
    <row r="272" ht="12.75">
      <c r="H272" s="10"/>
    </row>
    <row r="273" ht="12.75">
      <c r="H273" s="10"/>
    </row>
    <row r="274" ht="12.75">
      <c r="H274" s="10"/>
    </row>
    <row r="275" ht="12.75">
      <c r="H275" s="10"/>
    </row>
    <row r="276" ht="12.75">
      <c r="H276" s="10"/>
    </row>
    <row r="277" ht="12.75">
      <c r="H277" s="10"/>
    </row>
    <row r="278" ht="12.75">
      <c r="H278" s="10"/>
    </row>
    <row r="279" ht="12.75">
      <c r="H279" s="10"/>
    </row>
    <row r="280" ht="12.75">
      <c r="H280" s="10"/>
    </row>
    <row r="281" ht="12.75">
      <c r="H281" s="10"/>
    </row>
    <row r="282" ht="12.75">
      <c r="H282" s="10"/>
    </row>
    <row r="283" ht="12.75">
      <c r="H283" s="10"/>
    </row>
    <row r="284" ht="12.75">
      <c r="H284" s="10"/>
    </row>
    <row r="285" ht="12.75">
      <c r="H285" s="10"/>
    </row>
    <row r="286" ht="12.75">
      <c r="H286" s="10"/>
    </row>
    <row r="287" ht="12.75">
      <c r="H287" s="10"/>
    </row>
    <row r="288" ht="12.75">
      <c r="H288" s="10"/>
    </row>
    <row r="289" ht="12.75">
      <c r="H289" s="10"/>
    </row>
    <row r="290" ht="12.75">
      <c r="H290" s="10"/>
    </row>
    <row r="291" ht="12.75">
      <c r="H291" s="10"/>
    </row>
    <row r="292" ht="12.75">
      <c r="H292" s="10"/>
    </row>
  </sheetData>
  <sheetProtection/>
  <printOptions/>
  <pageMargins left="0.1" right="0.1" top="0.5" bottom="0.25" header="0.5" footer="0.5"/>
  <pageSetup horizontalDpi="600" verticalDpi="600" orientation="portrait" r:id="rId1"/>
  <headerFooter alignWithMargins="0">
    <oddFooter>&amp;L&amp;"CG Times (WN),Italic"&amp;11Page 4&amp;R&amp;"CG Times (WN),Italic"&amp;11&amp;D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36"/>
  <sheetViews>
    <sheetView zoomScalePageLayoutView="0" workbookViewId="0" topLeftCell="A1">
      <selection activeCell="B5" sqref="B5:F19"/>
    </sheetView>
  </sheetViews>
  <sheetFormatPr defaultColWidth="9.140625" defaultRowHeight="12.75"/>
  <cols>
    <col min="1" max="1" width="25.28125" style="0" customWidth="1"/>
    <col min="2" max="2" width="10.7109375" style="0" customWidth="1"/>
    <col min="3" max="3" width="12.8515625" style="0" customWidth="1"/>
    <col min="4" max="4" width="13.00390625" style="0" customWidth="1"/>
    <col min="5" max="5" width="11.00390625" style="0" customWidth="1"/>
    <col min="6" max="6" width="13.00390625" style="0" customWidth="1"/>
    <col min="7" max="7" width="11.00390625" style="0" customWidth="1"/>
  </cols>
  <sheetData>
    <row r="1" spans="1:7" ht="12.75">
      <c r="A1" s="71"/>
      <c r="B1" s="72">
        <v>2016</v>
      </c>
      <c r="C1" s="71" t="s">
        <v>12</v>
      </c>
      <c r="D1" s="71">
        <v>2016</v>
      </c>
      <c r="E1" s="72">
        <v>2017</v>
      </c>
      <c r="F1" s="74">
        <v>2017</v>
      </c>
      <c r="G1" s="110"/>
    </row>
    <row r="2" spans="1:7" ht="12.75">
      <c r="A2" s="71" t="s">
        <v>149</v>
      </c>
      <c r="B2" s="72" t="s">
        <v>0</v>
      </c>
      <c r="C2" s="76">
        <v>42643</v>
      </c>
      <c r="D2" s="71" t="s">
        <v>2</v>
      </c>
      <c r="E2" s="72" t="s">
        <v>240</v>
      </c>
      <c r="F2" s="74" t="s">
        <v>0</v>
      </c>
      <c r="G2" s="110"/>
    </row>
    <row r="3" spans="1:7" ht="12.75">
      <c r="A3" s="77"/>
      <c r="B3" s="79"/>
      <c r="C3" s="77"/>
      <c r="D3" s="77"/>
      <c r="E3" s="79"/>
      <c r="F3" s="78"/>
      <c r="G3" s="111"/>
    </row>
    <row r="4" spans="1:7" ht="12.75">
      <c r="A4" s="77" t="s">
        <v>7</v>
      </c>
      <c r="B4" s="112">
        <v>47000</v>
      </c>
      <c r="C4" s="83">
        <v>37522.53</v>
      </c>
      <c r="D4" s="83">
        <f>C4*1.33</f>
        <v>49904.9649</v>
      </c>
      <c r="E4" s="112">
        <v>47000</v>
      </c>
      <c r="F4" s="112"/>
      <c r="G4" s="113"/>
    </row>
    <row r="5" spans="1:7" ht="12.75">
      <c r="A5" s="77" t="s">
        <v>286</v>
      </c>
      <c r="B5" s="141">
        <v>0</v>
      </c>
      <c r="C5" s="138"/>
      <c r="D5" s="138"/>
      <c r="E5" s="141">
        <v>19325</v>
      </c>
      <c r="F5" s="141"/>
      <c r="G5" s="113"/>
    </row>
    <row r="6" spans="1:7" ht="12.75">
      <c r="A6" s="77" t="s">
        <v>68</v>
      </c>
      <c r="B6" s="141">
        <v>3200</v>
      </c>
      <c r="C6" s="138">
        <v>2425.31</v>
      </c>
      <c r="D6" s="138">
        <f aca="true" t="shared" si="0" ref="D6:D11">C6*1.33</f>
        <v>3225.6623</v>
      </c>
      <c r="E6" s="141">
        <f>E4*7.65%</f>
        <v>3595.5</v>
      </c>
      <c r="F6" s="141"/>
      <c r="G6" s="113"/>
    </row>
    <row r="7" spans="1:7" ht="12.75">
      <c r="A7" s="77" t="s">
        <v>31</v>
      </c>
      <c r="B7" s="141">
        <v>13350</v>
      </c>
      <c r="C7" s="138">
        <v>6826.5</v>
      </c>
      <c r="D7" s="138">
        <f t="shared" si="0"/>
        <v>9079.245</v>
      </c>
      <c r="E7" s="141">
        <v>9600</v>
      </c>
      <c r="F7" s="141"/>
      <c r="G7" s="113"/>
    </row>
    <row r="8" spans="1:7" ht="12.75">
      <c r="A8" s="77" t="s">
        <v>32</v>
      </c>
      <c r="B8" s="141">
        <v>4210</v>
      </c>
      <c r="C8" s="138">
        <v>2937.2</v>
      </c>
      <c r="D8" s="138">
        <f t="shared" si="0"/>
        <v>3906.476</v>
      </c>
      <c r="E8" s="141">
        <v>4000</v>
      </c>
      <c r="F8" s="141"/>
      <c r="G8" s="113"/>
    </row>
    <row r="9" spans="1:7" ht="12.75">
      <c r="A9" s="81" t="s">
        <v>29</v>
      </c>
      <c r="B9" s="141">
        <v>0</v>
      </c>
      <c r="C9" s="138">
        <v>140.38</v>
      </c>
      <c r="D9" s="138">
        <f t="shared" si="0"/>
        <v>186.7054</v>
      </c>
      <c r="E9" s="141">
        <v>200</v>
      </c>
      <c r="F9" s="141"/>
      <c r="G9" s="113"/>
    </row>
    <row r="10" spans="1:7" ht="12.75">
      <c r="A10" s="81" t="s">
        <v>232</v>
      </c>
      <c r="B10" s="141">
        <v>0</v>
      </c>
      <c r="C10" s="138">
        <v>0</v>
      </c>
      <c r="D10" s="138">
        <f t="shared" si="0"/>
        <v>0</v>
      </c>
      <c r="E10" s="141">
        <v>0</v>
      </c>
      <c r="F10" s="141"/>
      <c r="G10" s="113"/>
    </row>
    <row r="11" spans="1:7" ht="12.75">
      <c r="A11" s="77" t="s">
        <v>35</v>
      </c>
      <c r="B11" s="141">
        <v>700</v>
      </c>
      <c r="C11" s="138">
        <v>0</v>
      </c>
      <c r="D11" s="138">
        <f t="shared" si="0"/>
        <v>0</v>
      </c>
      <c r="E11" s="141">
        <v>700</v>
      </c>
      <c r="F11" s="141"/>
      <c r="G11" s="113"/>
    </row>
    <row r="12" spans="1:7" ht="12.75">
      <c r="A12" s="77"/>
      <c r="B12" s="141"/>
      <c r="C12" s="138"/>
      <c r="D12" s="138"/>
      <c r="E12" s="141"/>
      <c r="F12" s="141"/>
      <c r="G12" s="113"/>
    </row>
    <row r="13" spans="1:8" ht="13.5">
      <c r="A13" s="77" t="s">
        <v>4</v>
      </c>
      <c r="B13" s="141">
        <f>SUM(B4:B11)</f>
        <v>68460</v>
      </c>
      <c r="C13" s="138">
        <f>SUM(C4:C11)</f>
        <v>49851.91999999999</v>
      </c>
      <c r="D13" s="138">
        <f>SUM(D4:D11)</f>
        <v>66303.05360000001</v>
      </c>
      <c r="E13" s="141">
        <f>SUM(E4:E11)</f>
        <v>84420.5</v>
      </c>
      <c r="F13" s="141">
        <f>SUM(F4:F11)</f>
        <v>0</v>
      </c>
      <c r="G13" s="113"/>
      <c r="H13" s="30"/>
    </row>
    <row r="14" spans="1:8" ht="13.5">
      <c r="A14" s="77"/>
      <c r="B14" s="138"/>
      <c r="C14" s="138"/>
      <c r="D14" s="138" t="s">
        <v>119</v>
      </c>
      <c r="E14" s="141"/>
      <c r="F14" s="141"/>
      <c r="G14" s="111"/>
      <c r="H14" s="30"/>
    </row>
    <row r="15" spans="1:8" ht="13.5">
      <c r="A15" s="77"/>
      <c r="B15" s="138"/>
      <c r="C15" s="138"/>
      <c r="D15" s="138"/>
      <c r="E15" s="141"/>
      <c r="F15" s="141"/>
      <c r="G15" s="111"/>
      <c r="H15" s="30"/>
    </row>
    <row r="16" spans="1:8" ht="13.5">
      <c r="A16" s="77" t="s">
        <v>164</v>
      </c>
      <c r="B16" s="138"/>
      <c r="C16" s="138"/>
      <c r="D16" s="138"/>
      <c r="E16" s="141"/>
      <c r="F16" s="138"/>
      <c r="G16" s="111"/>
      <c r="H16" s="30"/>
    </row>
    <row r="17" spans="1:8" ht="13.5">
      <c r="A17" s="81"/>
      <c r="B17" s="138"/>
      <c r="C17" s="138"/>
      <c r="D17" s="138"/>
      <c r="E17" s="141"/>
      <c r="F17" s="138"/>
      <c r="G17" s="111"/>
      <c r="H17" s="30"/>
    </row>
    <row r="18" spans="1:8" ht="13.5">
      <c r="A18" s="29"/>
      <c r="B18" s="138"/>
      <c r="C18" s="138"/>
      <c r="D18" s="138"/>
      <c r="E18" s="141"/>
      <c r="F18" s="142"/>
      <c r="G18" s="111"/>
      <c r="H18" s="30"/>
    </row>
    <row r="19" spans="1:8" ht="13.5">
      <c r="A19" s="81"/>
      <c r="B19" s="138"/>
      <c r="C19" s="138"/>
      <c r="D19" s="138"/>
      <c r="E19" s="141"/>
      <c r="F19" s="142"/>
      <c r="G19" s="111"/>
      <c r="H19" s="31"/>
    </row>
    <row r="20" spans="1:8" ht="13.5">
      <c r="A20" s="81"/>
      <c r="B20" s="81"/>
      <c r="C20" s="81"/>
      <c r="D20" s="81"/>
      <c r="E20" s="80"/>
      <c r="F20" s="78"/>
      <c r="G20" s="111"/>
      <c r="H20" s="30"/>
    </row>
    <row r="21" spans="1:8" ht="13.5">
      <c r="A21" s="81"/>
      <c r="B21" s="81"/>
      <c r="C21" s="81"/>
      <c r="D21" s="81"/>
      <c r="E21" s="80"/>
      <c r="F21" s="78"/>
      <c r="G21" s="111"/>
      <c r="H21" s="31"/>
    </row>
    <row r="22" spans="1:8" ht="13.5">
      <c r="A22" s="78"/>
      <c r="B22" s="78"/>
      <c r="C22" s="78"/>
      <c r="D22" s="78"/>
      <c r="E22" s="78"/>
      <c r="F22" s="78"/>
      <c r="G22" s="111"/>
      <c r="H22" s="31"/>
    </row>
    <row r="23" spans="1:8" ht="13.5">
      <c r="A23" s="109"/>
      <c r="B23" s="109"/>
      <c r="C23" s="109"/>
      <c r="D23" s="109"/>
      <c r="E23" s="109"/>
      <c r="F23" s="78"/>
      <c r="G23" s="111"/>
      <c r="H23" s="28"/>
    </row>
    <row r="24" spans="1:8" ht="12.75">
      <c r="A24" s="109"/>
      <c r="B24" s="93"/>
      <c r="C24" s="93"/>
      <c r="D24" s="93"/>
      <c r="E24" s="93"/>
      <c r="F24" s="93"/>
      <c r="G24" s="111"/>
      <c r="H24" s="10"/>
    </row>
    <row r="25" spans="1:8" ht="12.75">
      <c r="A25" s="109"/>
      <c r="B25" s="93"/>
      <c r="C25" s="93"/>
      <c r="D25" s="93"/>
      <c r="E25" s="93"/>
      <c r="F25" s="93"/>
      <c r="G25" s="111"/>
      <c r="H25" s="10"/>
    </row>
    <row r="26" spans="1:8" ht="12.75">
      <c r="A26" s="109"/>
      <c r="B26" s="93"/>
      <c r="C26" s="93"/>
      <c r="D26" s="93"/>
      <c r="E26" s="93"/>
      <c r="F26" s="93"/>
      <c r="G26" s="111"/>
      <c r="H26" s="10"/>
    </row>
    <row r="27" spans="1:8" ht="12.75">
      <c r="A27" s="109"/>
      <c r="B27" s="93"/>
      <c r="C27" s="93"/>
      <c r="D27" s="93"/>
      <c r="E27" s="93"/>
      <c r="F27" s="93"/>
      <c r="G27" s="111"/>
      <c r="H27" s="10"/>
    </row>
    <row r="28" spans="1:8" ht="12.75">
      <c r="A28" s="109"/>
      <c r="B28" s="93"/>
      <c r="C28" s="93"/>
      <c r="D28" s="93"/>
      <c r="E28" s="93"/>
      <c r="F28" s="93"/>
      <c r="G28" s="111"/>
      <c r="H28" s="10"/>
    </row>
    <row r="29" spans="1:8" ht="12.75">
      <c r="A29" s="114"/>
      <c r="B29" s="114"/>
      <c r="C29" s="114"/>
      <c r="D29" s="114"/>
      <c r="E29" s="114"/>
      <c r="F29" s="114"/>
      <c r="G29" s="114"/>
      <c r="H29" s="10"/>
    </row>
    <row r="30" spans="1:8" ht="12.75">
      <c r="A30" s="114"/>
      <c r="B30" s="114"/>
      <c r="C30" s="114"/>
      <c r="D30" s="114"/>
      <c r="E30" s="114"/>
      <c r="F30" s="114"/>
      <c r="G30" s="114"/>
      <c r="H30" s="10"/>
    </row>
    <row r="31" spans="1:8" ht="12.75">
      <c r="A31" s="114"/>
      <c r="B31" s="114"/>
      <c r="C31" s="114"/>
      <c r="D31" s="114"/>
      <c r="E31" s="114"/>
      <c r="F31" s="114"/>
      <c r="G31" s="114"/>
      <c r="H31" s="10"/>
    </row>
    <row r="32" spans="1:8" ht="12.75">
      <c r="A32" s="114"/>
      <c r="B32" s="114"/>
      <c r="C32" s="114"/>
      <c r="D32" s="114"/>
      <c r="E32" s="114"/>
      <c r="F32" s="114"/>
      <c r="G32" s="114"/>
      <c r="H32" s="10"/>
    </row>
    <row r="33" spans="1:8" ht="12.75">
      <c r="A33" s="114"/>
      <c r="B33" s="114"/>
      <c r="C33" s="114"/>
      <c r="D33" s="114"/>
      <c r="E33" s="114"/>
      <c r="F33" s="114"/>
      <c r="G33" s="114"/>
      <c r="H33" s="10"/>
    </row>
    <row r="34" ht="12.75">
      <c r="H34" s="10"/>
    </row>
    <row r="35" ht="12.75">
      <c r="H35" s="10"/>
    </row>
    <row r="36" ht="12.75">
      <c r="H36" s="10"/>
    </row>
  </sheetData>
  <sheetProtection/>
  <printOptions/>
  <pageMargins left="0.5" right="0.25" top="1" bottom="1" header="0.5" footer="0.5"/>
  <pageSetup horizontalDpi="600" verticalDpi="600" orientation="portrait" r:id="rId1"/>
  <headerFooter alignWithMargins="0">
    <oddFooter>&amp;L&amp;"CG Times (WN),Italic"&amp;11Page 5&amp;R&amp;"CG Times (WN),Italic"&amp;11&amp;D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56"/>
  <sheetViews>
    <sheetView zoomScalePageLayoutView="0" workbookViewId="0" topLeftCell="A1">
      <selection activeCell="F15" sqref="F15"/>
    </sheetView>
  </sheetViews>
  <sheetFormatPr defaultColWidth="9.140625" defaultRowHeight="12.75"/>
  <cols>
    <col min="1" max="1" width="22.00390625" style="0" customWidth="1"/>
    <col min="2" max="2" width="10.57421875" style="0" customWidth="1"/>
    <col min="3" max="3" width="12.00390625" style="0" bestFit="1" customWidth="1"/>
    <col min="4" max="4" width="12.57421875" style="0" customWidth="1"/>
    <col min="5" max="5" width="14.421875" style="0" customWidth="1"/>
    <col min="6" max="6" width="13.00390625" style="0" customWidth="1"/>
    <col min="7" max="7" width="12.28125" style="0" customWidth="1"/>
  </cols>
  <sheetData>
    <row r="1" spans="1:7" ht="13.5">
      <c r="A1" s="12"/>
      <c r="B1" s="12">
        <v>2016</v>
      </c>
      <c r="C1" s="12" t="s">
        <v>12</v>
      </c>
      <c r="D1" s="12">
        <v>2016</v>
      </c>
      <c r="E1" s="12">
        <v>2017</v>
      </c>
      <c r="F1" s="12">
        <v>2017</v>
      </c>
      <c r="G1" s="56"/>
    </row>
    <row r="2" spans="1:7" ht="13.5">
      <c r="A2" s="71" t="s">
        <v>105</v>
      </c>
      <c r="B2" s="71" t="s">
        <v>0</v>
      </c>
      <c r="C2" s="76">
        <v>42643</v>
      </c>
      <c r="D2" s="71" t="s">
        <v>2</v>
      </c>
      <c r="E2" s="71" t="s">
        <v>240</v>
      </c>
      <c r="F2" s="71" t="s">
        <v>0</v>
      </c>
      <c r="G2" s="56"/>
    </row>
    <row r="3" spans="1:7" ht="13.5">
      <c r="A3" s="77"/>
      <c r="B3" s="77"/>
      <c r="C3" s="77"/>
      <c r="D3" s="77"/>
      <c r="E3" s="77"/>
      <c r="F3" s="77"/>
      <c r="G3" s="31"/>
    </row>
    <row r="4" spans="1:7" ht="12.75">
      <c r="A4" s="77" t="s">
        <v>7</v>
      </c>
      <c r="B4" s="83">
        <v>150000</v>
      </c>
      <c r="C4" s="83">
        <v>112406.08</v>
      </c>
      <c r="D4" s="83">
        <f>C4*1.33</f>
        <v>149500.0864</v>
      </c>
      <c r="E4" s="83">
        <v>101000</v>
      </c>
      <c r="F4" s="83"/>
      <c r="G4" s="57"/>
    </row>
    <row r="5" spans="1:7" ht="12.75">
      <c r="A5" s="77" t="s">
        <v>8</v>
      </c>
      <c r="B5" s="138">
        <v>11465</v>
      </c>
      <c r="C5" s="138">
        <v>10661.99</v>
      </c>
      <c r="D5" s="138">
        <f aca="true" t="shared" si="0" ref="D5:D14">C5*1.33</f>
        <v>14180.4467</v>
      </c>
      <c r="E5" s="138">
        <v>7677.54</v>
      </c>
      <c r="F5" s="138"/>
      <c r="G5" s="57"/>
    </row>
    <row r="6" spans="1:7" ht="12.75">
      <c r="A6" s="77" t="s">
        <v>9</v>
      </c>
      <c r="B6" s="138">
        <v>28104</v>
      </c>
      <c r="C6" s="138">
        <v>18962.5</v>
      </c>
      <c r="D6" s="138">
        <f t="shared" si="0"/>
        <v>25220.125</v>
      </c>
      <c r="E6" s="138">
        <f>16875+900</f>
        <v>17775</v>
      </c>
      <c r="F6" s="138"/>
      <c r="G6" s="57"/>
    </row>
    <row r="7" spans="1:7" ht="12.75">
      <c r="A7" s="77" t="s">
        <v>10</v>
      </c>
      <c r="B7" s="138">
        <v>22000</v>
      </c>
      <c r="C7" s="138">
        <v>17142.3</v>
      </c>
      <c r="D7" s="138">
        <f t="shared" si="0"/>
        <v>22799.259000000002</v>
      </c>
      <c r="E7" s="138">
        <v>14700</v>
      </c>
      <c r="F7" s="138"/>
      <c r="G7" s="57"/>
    </row>
    <row r="8" spans="1:7" ht="12.75">
      <c r="A8" s="77" t="s">
        <v>29</v>
      </c>
      <c r="B8" s="138">
        <v>300</v>
      </c>
      <c r="C8" s="138">
        <v>1834.32</v>
      </c>
      <c r="D8" s="138">
        <f t="shared" si="0"/>
        <v>2439.6456</v>
      </c>
      <c r="E8" s="138">
        <v>2400</v>
      </c>
      <c r="F8" s="138"/>
      <c r="G8" s="57"/>
    </row>
    <row r="9" spans="1:7" ht="12.75">
      <c r="A9" s="77" t="s">
        <v>21</v>
      </c>
      <c r="B9" s="138">
        <v>500</v>
      </c>
      <c r="C9" s="138">
        <v>419.2</v>
      </c>
      <c r="D9" s="138">
        <f t="shared" si="0"/>
        <v>557.5360000000001</v>
      </c>
      <c r="E9" s="138">
        <v>500</v>
      </c>
      <c r="F9" s="138"/>
      <c r="G9" s="57"/>
    </row>
    <row r="10" spans="1:7" ht="12.75">
      <c r="A10" s="77" t="s">
        <v>23</v>
      </c>
      <c r="B10" s="138">
        <v>1000</v>
      </c>
      <c r="C10" s="138">
        <v>6217.49</v>
      </c>
      <c r="D10" s="138">
        <f t="shared" si="0"/>
        <v>8269.261700000001</v>
      </c>
      <c r="E10" s="138">
        <v>1000</v>
      </c>
      <c r="F10" s="138"/>
      <c r="G10" s="57"/>
    </row>
    <row r="11" spans="1:7" ht="12.75">
      <c r="A11" s="77" t="s">
        <v>25</v>
      </c>
      <c r="B11" s="138">
        <v>25000</v>
      </c>
      <c r="C11" s="138">
        <v>11518.07</v>
      </c>
      <c r="D11" s="138">
        <f t="shared" si="0"/>
        <v>15319.0331</v>
      </c>
      <c r="E11" s="138">
        <v>3500</v>
      </c>
      <c r="F11" s="138"/>
      <c r="G11" s="57"/>
    </row>
    <row r="12" spans="1:7" ht="12.75">
      <c r="A12" s="77" t="s">
        <v>47</v>
      </c>
      <c r="B12" s="138">
        <v>14000</v>
      </c>
      <c r="C12" s="138">
        <v>9750</v>
      </c>
      <c r="D12" s="138">
        <f t="shared" si="0"/>
        <v>12967.5</v>
      </c>
      <c r="E12" s="138">
        <v>2500</v>
      </c>
      <c r="F12" s="138"/>
      <c r="G12" s="57"/>
    </row>
    <row r="13" spans="1:7" ht="12.75">
      <c r="A13" s="77" t="s">
        <v>17</v>
      </c>
      <c r="B13" s="138">
        <v>400</v>
      </c>
      <c r="C13" s="138">
        <v>0</v>
      </c>
      <c r="D13" s="138">
        <f t="shared" si="0"/>
        <v>0</v>
      </c>
      <c r="E13" s="138">
        <v>400</v>
      </c>
      <c r="F13" s="138"/>
      <c r="G13" s="57"/>
    </row>
    <row r="14" spans="1:7" ht="12.75">
      <c r="A14" s="77" t="s">
        <v>106</v>
      </c>
      <c r="B14" s="138"/>
      <c r="C14" s="138">
        <v>3195.4</v>
      </c>
      <c r="D14" s="138">
        <f t="shared" si="0"/>
        <v>4249.8820000000005</v>
      </c>
      <c r="E14" s="138">
        <v>50000</v>
      </c>
      <c r="F14" s="138"/>
      <c r="G14" s="57"/>
    </row>
    <row r="15" spans="1:7" ht="12.75">
      <c r="A15" s="77" t="s">
        <v>294</v>
      </c>
      <c r="B15" s="138"/>
      <c r="C15" s="138"/>
      <c r="D15" s="138"/>
      <c r="E15" s="138">
        <v>7000</v>
      </c>
      <c r="F15" s="138"/>
      <c r="G15" s="57"/>
    </row>
    <row r="16" spans="1:7" ht="12.75">
      <c r="A16" s="77" t="s">
        <v>107</v>
      </c>
      <c r="B16" s="138">
        <f>SUM(B4:B14)</f>
        <v>252769</v>
      </c>
      <c r="C16" s="138">
        <f>SUM(C4:C15)</f>
        <v>192107.35</v>
      </c>
      <c r="D16" s="138">
        <f>SUM(D4:D15)</f>
        <v>255502.7755</v>
      </c>
      <c r="E16" s="138">
        <f>SUM(E4:E15)</f>
        <v>208452.53999999998</v>
      </c>
      <c r="F16" s="138">
        <f>SUM(F4:F14)</f>
        <v>0</v>
      </c>
      <c r="G16" s="57"/>
    </row>
    <row r="17" spans="1:7" ht="12.75">
      <c r="A17" s="77"/>
      <c r="B17" s="138"/>
      <c r="C17" s="138"/>
      <c r="D17" s="138"/>
      <c r="E17" s="138"/>
      <c r="F17" s="138"/>
      <c r="G17" s="57"/>
    </row>
    <row r="18" spans="1:7" ht="12.75">
      <c r="A18" s="77"/>
      <c r="B18" s="138"/>
      <c r="C18" s="138"/>
      <c r="D18" s="138"/>
      <c r="E18" s="138"/>
      <c r="F18" s="138"/>
      <c r="G18" s="57"/>
    </row>
    <row r="19" spans="1:7" ht="12.75">
      <c r="A19" s="77" t="s">
        <v>5</v>
      </c>
      <c r="B19" s="138"/>
      <c r="C19" s="138"/>
      <c r="D19" s="138"/>
      <c r="E19" s="138"/>
      <c r="F19" s="138"/>
      <c r="G19" s="57"/>
    </row>
    <row r="20" spans="1:7" ht="12.75">
      <c r="A20" s="77"/>
      <c r="B20" s="138"/>
      <c r="C20" s="138"/>
      <c r="D20" s="138"/>
      <c r="E20" s="138"/>
      <c r="F20" s="138"/>
      <c r="G20" s="57"/>
    </row>
    <row r="21" spans="1:7" ht="12.75">
      <c r="A21" s="77"/>
      <c r="B21" s="77"/>
      <c r="C21" s="77"/>
      <c r="D21" s="83"/>
      <c r="E21" s="77"/>
      <c r="F21" s="77"/>
      <c r="G21" s="57"/>
    </row>
    <row r="22" spans="1:7" ht="12.75">
      <c r="A22" s="77"/>
      <c r="B22" s="81"/>
      <c r="C22" s="81"/>
      <c r="D22" s="83"/>
      <c r="E22" s="81"/>
      <c r="F22" s="81"/>
      <c r="G22" s="57"/>
    </row>
    <row r="23" spans="1:7" ht="12.75">
      <c r="A23" s="77"/>
      <c r="B23" s="81"/>
      <c r="C23" s="77"/>
      <c r="D23" s="83"/>
      <c r="E23" s="81"/>
      <c r="F23" s="81"/>
      <c r="G23" s="57"/>
    </row>
    <row r="24" spans="1:7" ht="12.75">
      <c r="A24" s="77"/>
      <c r="B24" s="81"/>
      <c r="C24" s="77"/>
      <c r="D24" s="83"/>
      <c r="E24" s="81"/>
      <c r="F24" s="81"/>
      <c r="G24" s="57"/>
    </row>
    <row r="25" spans="1:7" ht="12.75">
      <c r="A25" s="77" t="s">
        <v>18</v>
      </c>
      <c r="B25" s="85">
        <f>B22</f>
        <v>0</v>
      </c>
      <c r="C25" s="77"/>
      <c r="D25" s="83"/>
      <c r="E25" s="85">
        <f>E20</f>
        <v>0</v>
      </c>
      <c r="F25" s="85"/>
      <c r="G25" s="57"/>
    </row>
    <row r="26" spans="1:7" ht="12.75">
      <c r="A26" s="77"/>
      <c r="B26" s="77"/>
      <c r="C26" s="77"/>
      <c r="D26" s="83"/>
      <c r="E26" s="77"/>
      <c r="F26" s="77"/>
      <c r="G26" s="58"/>
    </row>
    <row r="27" spans="1:7" ht="12.75">
      <c r="A27" s="77" t="s">
        <v>108</v>
      </c>
      <c r="B27" s="85"/>
      <c r="C27" s="77"/>
      <c r="D27" s="83"/>
      <c r="E27" s="85"/>
      <c r="F27" s="85"/>
      <c r="G27" s="59"/>
    </row>
    <row r="28" spans="1:7" ht="13.5">
      <c r="A28" s="86"/>
      <c r="B28" s="86"/>
      <c r="C28" s="86"/>
      <c r="D28" s="86"/>
      <c r="E28" s="86"/>
      <c r="F28" s="86"/>
      <c r="G28" s="15"/>
    </row>
    <row r="29" spans="1:7" ht="13.5">
      <c r="A29" s="86"/>
      <c r="B29" s="86"/>
      <c r="C29" s="86"/>
      <c r="D29" s="86"/>
      <c r="E29" s="86"/>
      <c r="F29" s="86"/>
      <c r="G29" s="15"/>
    </row>
    <row r="30" spans="1:7" ht="13.5">
      <c r="A30" s="15"/>
      <c r="B30" s="15"/>
      <c r="C30" s="15"/>
      <c r="D30" s="15"/>
      <c r="E30" s="15"/>
      <c r="F30" s="15"/>
      <c r="G30" s="15"/>
    </row>
    <row r="31" spans="1:7" ht="13.5">
      <c r="A31" s="15"/>
      <c r="B31" s="15"/>
      <c r="C31" s="15"/>
      <c r="D31" s="15"/>
      <c r="E31" s="15"/>
      <c r="F31" s="15"/>
      <c r="G31" s="15"/>
    </row>
    <row r="32" spans="1:7" ht="13.5">
      <c r="A32" s="15"/>
      <c r="B32" s="15"/>
      <c r="C32" s="15"/>
      <c r="D32" s="15"/>
      <c r="E32" s="15"/>
      <c r="F32" s="15"/>
      <c r="G32" s="15"/>
    </row>
    <row r="33" spans="1:7" ht="13.5">
      <c r="A33" s="15"/>
      <c r="B33" s="15"/>
      <c r="C33" s="15"/>
      <c r="D33" s="15"/>
      <c r="E33" s="15"/>
      <c r="F33" s="15"/>
      <c r="G33" s="15"/>
    </row>
    <row r="34" spans="1:7" ht="13.5">
      <c r="A34" s="15"/>
      <c r="B34" s="15"/>
      <c r="C34" s="15"/>
      <c r="D34" s="15"/>
      <c r="E34" s="15"/>
      <c r="F34" s="15"/>
      <c r="G34" s="15"/>
    </row>
    <row r="35" spans="1:7" ht="13.5">
      <c r="A35" s="15"/>
      <c r="B35" s="15"/>
      <c r="C35" s="15"/>
      <c r="D35" s="15"/>
      <c r="E35" s="15"/>
      <c r="F35" s="15"/>
      <c r="G35" s="15"/>
    </row>
    <row r="36" spans="1:7" ht="13.5">
      <c r="A36" s="15"/>
      <c r="B36" s="15"/>
      <c r="C36" s="15"/>
      <c r="D36" s="15"/>
      <c r="E36" s="15"/>
      <c r="F36" s="15"/>
      <c r="G36" s="15"/>
    </row>
    <row r="37" spans="1:7" ht="13.5">
      <c r="A37" s="15"/>
      <c r="B37" s="15"/>
      <c r="C37" s="15"/>
      <c r="D37" s="15"/>
      <c r="E37" s="15"/>
      <c r="F37" s="15"/>
      <c r="G37" s="15"/>
    </row>
    <row r="38" spans="1:7" ht="13.5">
      <c r="A38" s="15"/>
      <c r="B38" s="15"/>
      <c r="C38" s="15"/>
      <c r="D38" s="15"/>
      <c r="E38" s="15"/>
      <c r="F38" s="15"/>
      <c r="G38" s="15"/>
    </row>
    <row r="39" spans="1:7" ht="13.5">
      <c r="A39" s="15"/>
      <c r="B39" s="15"/>
      <c r="C39" s="15"/>
      <c r="D39" s="15"/>
      <c r="E39" s="15"/>
      <c r="F39" s="15"/>
      <c r="G39" s="15"/>
    </row>
    <row r="40" spans="1:7" ht="13.5">
      <c r="A40" s="15"/>
      <c r="B40" s="15"/>
      <c r="C40" s="15"/>
      <c r="D40" s="15"/>
      <c r="E40" s="15"/>
      <c r="F40" s="15"/>
      <c r="G40" s="15"/>
    </row>
    <row r="41" spans="1:7" ht="13.5">
      <c r="A41" s="15"/>
      <c r="B41" s="15"/>
      <c r="C41" s="15"/>
      <c r="D41" s="15"/>
      <c r="E41" s="15"/>
      <c r="F41" s="15"/>
      <c r="G41" s="15"/>
    </row>
    <row r="42" spans="1:7" ht="13.5">
      <c r="A42" s="15"/>
      <c r="B42" s="15"/>
      <c r="C42" s="15"/>
      <c r="D42" s="15"/>
      <c r="E42" s="15"/>
      <c r="F42" s="15"/>
      <c r="G42" s="15"/>
    </row>
    <row r="43" spans="1:7" ht="13.5">
      <c r="A43" s="15"/>
      <c r="B43" s="15"/>
      <c r="C43" s="15"/>
      <c r="D43" s="15"/>
      <c r="E43" s="15"/>
      <c r="F43" s="15"/>
      <c r="G43" s="15"/>
    </row>
    <row r="44" spans="1:7" ht="13.5">
      <c r="A44" s="15"/>
      <c r="B44" s="15"/>
      <c r="C44" s="15"/>
      <c r="D44" s="15"/>
      <c r="E44" s="15"/>
      <c r="F44" s="15"/>
      <c r="G44" s="15"/>
    </row>
    <row r="45" spans="1:7" ht="13.5">
      <c r="A45" s="15"/>
      <c r="B45" s="15"/>
      <c r="C45" s="15"/>
      <c r="D45" s="15"/>
      <c r="E45" s="15"/>
      <c r="F45" s="15"/>
      <c r="G45" s="15"/>
    </row>
    <row r="46" spans="1:7" ht="13.5">
      <c r="A46" s="15"/>
      <c r="B46" s="15"/>
      <c r="C46" s="15"/>
      <c r="D46" s="15"/>
      <c r="E46" s="15"/>
      <c r="F46" s="15"/>
      <c r="G46" s="15"/>
    </row>
    <row r="47" spans="1:7" ht="13.5">
      <c r="A47" s="15"/>
      <c r="B47" s="15"/>
      <c r="C47" s="15"/>
      <c r="D47" s="15"/>
      <c r="E47" s="15"/>
      <c r="F47" s="15"/>
      <c r="G47" s="15"/>
    </row>
    <row r="48" spans="1:7" ht="13.5">
      <c r="A48" s="15"/>
      <c r="B48" s="15"/>
      <c r="C48" s="15"/>
      <c r="D48" s="15"/>
      <c r="E48" s="15"/>
      <c r="F48" s="15"/>
      <c r="G48" s="15"/>
    </row>
    <row r="49" spans="1:7" ht="13.5">
      <c r="A49" s="15"/>
      <c r="B49" s="15"/>
      <c r="C49" s="15"/>
      <c r="D49" s="15"/>
      <c r="E49" s="15"/>
      <c r="F49" s="15"/>
      <c r="G49" s="15"/>
    </row>
    <row r="50" spans="1:7" ht="13.5">
      <c r="A50" s="15"/>
      <c r="B50" s="15"/>
      <c r="C50" s="15"/>
      <c r="D50" s="15"/>
      <c r="E50" s="15"/>
      <c r="F50" s="15"/>
      <c r="G50" s="15"/>
    </row>
    <row r="51" spans="1:7" ht="13.5">
      <c r="A51" s="15"/>
      <c r="B51" s="15"/>
      <c r="C51" s="15"/>
      <c r="D51" s="15"/>
      <c r="E51" s="15"/>
      <c r="F51" s="15"/>
      <c r="G51" s="15"/>
    </row>
    <row r="52" spans="1:7" ht="13.5">
      <c r="A52" s="15"/>
      <c r="B52" s="15"/>
      <c r="C52" s="15"/>
      <c r="D52" s="15"/>
      <c r="E52" s="15"/>
      <c r="F52" s="15"/>
      <c r="G52" s="15"/>
    </row>
    <row r="53" spans="1:7" ht="13.5">
      <c r="A53" s="15"/>
      <c r="B53" s="15"/>
      <c r="C53" s="15"/>
      <c r="D53" s="15"/>
      <c r="E53" s="15"/>
      <c r="F53" s="15"/>
      <c r="G53" s="15"/>
    </row>
    <row r="54" spans="1:7" ht="13.5">
      <c r="A54" s="15"/>
      <c r="B54" s="15"/>
      <c r="C54" s="15"/>
      <c r="D54" s="15"/>
      <c r="E54" s="15"/>
      <c r="F54" s="15"/>
      <c r="G54" s="15"/>
    </row>
    <row r="55" spans="1:7" ht="13.5">
      <c r="A55" s="15"/>
      <c r="B55" s="15"/>
      <c r="C55" s="15"/>
      <c r="D55" s="15"/>
      <c r="E55" s="15"/>
      <c r="F55" s="15"/>
      <c r="G55" s="15"/>
    </row>
    <row r="56" spans="1:7" ht="13.5">
      <c r="A56" s="15"/>
      <c r="B56" s="15"/>
      <c r="C56" s="15"/>
      <c r="D56" s="15"/>
      <c r="E56" s="15"/>
      <c r="F56" s="15"/>
      <c r="G56" s="15"/>
    </row>
  </sheetData>
  <sheetProtection/>
  <printOptions/>
  <pageMargins left="0.5" right="0.25" top="1" bottom="1" header="0.5" footer="0.5"/>
  <pageSetup horizontalDpi="600" verticalDpi="600" orientation="portrait" r:id="rId1"/>
  <headerFooter alignWithMargins="0">
    <oddFooter>&amp;L&amp;"CG Times (WN),Italic"&amp;11Page 6&amp;R&amp;"CG Times (WN),Italic"&amp;11&amp;D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44"/>
  <sheetViews>
    <sheetView tabSelected="1" zoomScalePageLayoutView="0" workbookViewId="0" topLeftCell="A1">
      <selection activeCell="G13" sqref="G13"/>
    </sheetView>
  </sheetViews>
  <sheetFormatPr defaultColWidth="9.140625" defaultRowHeight="12.75"/>
  <cols>
    <col min="1" max="1" width="23.57421875" style="0" customWidth="1"/>
    <col min="2" max="2" width="13.00390625" style="0" customWidth="1"/>
    <col min="3" max="3" width="13.57421875" style="0" customWidth="1"/>
    <col min="4" max="4" width="13.00390625" style="0" customWidth="1"/>
    <col min="5" max="5" width="12.7109375" style="0" customWidth="1"/>
    <col min="6" max="6" width="13.140625" style="0" customWidth="1"/>
    <col min="7" max="7" width="12.421875" style="0" customWidth="1"/>
    <col min="8" max="8" width="10.28125" style="0" bestFit="1" customWidth="1"/>
  </cols>
  <sheetData>
    <row r="1" spans="1:7" ht="13.5">
      <c r="A1" s="74"/>
      <c r="B1" s="75">
        <v>2016</v>
      </c>
      <c r="C1" s="74" t="s">
        <v>12</v>
      </c>
      <c r="D1" s="74">
        <v>2016</v>
      </c>
      <c r="E1" s="75">
        <v>2017</v>
      </c>
      <c r="F1" s="74">
        <v>2017</v>
      </c>
      <c r="G1" s="56"/>
    </row>
    <row r="2" spans="1:7" ht="13.5">
      <c r="A2" s="71" t="s">
        <v>30</v>
      </c>
      <c r="B2" s="72" t="s">
        <v>0</v>
      </c>
      <c r="C2" s="76">
        <v>42643</v>
      </c>
      <c r="D2" s="71" t="s">
        <v>2</v>
      </c>
      <c r="E2" s="72" t="s">
        <v>0</v>
      </c>
      <c r="F2" s="71" t="s">
        <v>0</v>
      </c>
      <c r="G2" s="56"/>
    </row>
    <row r="3" spans="1:7" ht="12.75">
      <c r="A3" s="77"/>
      <c r="B3" s="79"/>
      <c r="C3" s="77"/>
      <c r="D3" s="77"/>
      <c r="E3" s="79"/>
      <c r="F3" s="78"/>
      <c r="G3" s="10"/>
    </row>
    <row r="4" spans="1:7" ht="12.75">
      <c r="A4" s="77" t="s">
        <v>7</v>
      </c>
      <c r="B4" s="80">
        <v>1072669</v>
      </c>
      <c r="C4" s="81">
        <v>811441.7</v>
      </c>
      <c r="D4" s="81">
        <f>C4*1.33</f>
        <v>1079217.461</v>
      </c>
      <c r="E4" s="128">
        <v>1072669</v>
      </c>
      <c r="F4" s="81"/>
      <c r="G4" s="53"/>
    </row>
    <row r="5" spans="1:7" ht="12.75">
      <c r="A5" s="77" t="s">
        <v>8</v>
      </c>
      <c r="B5" s="141">
        <v>20000</v>
      </c>
      <c r="C5" s="138">
        <v>13809.32</v>
      </c>
      <c r="D5" s="138">
        <f aca="true" t="shared" si="0" ref="D5:D24">C5*1.33</f>
        <v>18366.3956</v>
      </c>
      <c r="E5" s="143">
        <v>20000</v>
      </c>
      <c r="F5" s="138"/>
      <c r="G5" s="53"/>
    </row>
    <row r="6" spans="1:7" ht="12.75">
      <c r="A6" s="77" t="s">
        <v>31</v>
      </c>
      <c r="B6" s="141">
        <v>119816</v>
      </c>
      <c r="C6" s="138">
        <v>61291</v>
      </c>
      <c r="D6" s="138">
        <f t="shared" si="0"/>
        <v>81517.03</v>
      </c>
      <c r="E6" s="143">
        <v>117000</v>
      </c>
      <c r="F6" s="138"/>
      <c r="G6" s="53"/>
    </row>
    <row r="7" spans="1:7" ht="12.75">
      <c r="A7" s="175" t="s">
        <v>272</v>
      </c>
      <c r="B7" s="143">
        <v>6500</v>
      </c>
      <c r="C7" s="139">
        <v>62316.9</v>
      </c>
      <c r="D7" s="139">
        <f t="shared" si="0"/>
        <v>82881.47700000001</v>
      </c>
      <c r="E7" s="143">
        <v>100000</v>
      </c>
      <c r="F7" s="139"/>
      <c r="G7" s="53"/>
    </row>
    <row r="8" spans="1:7" ht="12.75">
      <c r="A8" s="77" t="s">
        <v>273</v>
      </c>
      <c r="B8" s="141">
        <v>2500</v>
      </c>
      <c r="C8" s="138">
        <f>4448.76</f>
        <v>4448.76</v>
      </c>
      <c r="D8" s="138">
        <f t="shared" si="0"/>
        <v>5916.8508</v>
      </c>
      <c r="E8" s="143">
        <v>5000</v>
      </c>
      <c r="F8" s="138"/>
      <c r="G8" s="53"/>
    </row>
    <row r="9" spans="1:7" ht="12.75">
      <c r="A9" s="77" t="s">
        <v>33</v>
      </c>
      <c r="B9" s="141">
        <v>16000</v>
      </c>
      <c r="C9" s="138">
        <v>16244.55</v>
      </c>
      <c r="D9" s="138">
        <f t="shared" si="0"/>
        <v>21605.2515</v>
      </c>
      <c r="E9" s="143">
        <v>16100</v>
      </c>
      <c r="F9" s="138"/>
      <c r="G9" s="53"/>
    </row>
    <row r="10" spans="1:7" ht="12.75">
      <c r="A10" s="77" t="s">
        <v>22</v>
      </c>
      <c r="B10" s="141">
        <v>6500</v>
      </c>
      <c r="C10" s="138">
        <v>9389.13</v>
      </c>
      <c r="D10" s="138">
        <f t="shared" si="0"/>
        <v>12487.5429</v>
      </c>
      <c r="E10" s="143">
        <v>6500</v>
      </c>
      <c r="F10" s="138"/>
      <c r="G10" s="53"/>
    </row>
    <row r="11" spans="1:7" ht="12.75">
      <c r="A11" s="77" t="s">
        <v>34</v>
      </c>
      <c r="B11" s="141">
        <v>2250</v>
      </c>
      <c r="C11" s="138">
        <v>6415.32</v>
      </c>
      <c r="D11" s="138">
        <f t="shared" si="0"/>
        <v>8532.3756</v>
      </c>
      <c r="E11" s="143">
        <v>12000</v>
      </c>
      <c r="F11" s="138"/>
      <c r="G11" s="53"/>
    </row>
    <row r="12" spans="1:7" ht="12.75">
      <c r="A12" s="77" t="s">
        <v>221</v>
      </c>
      <c r="B12" s="141">
        <v>15000</v>
      </c>
      <c r="C12" s="138">
        <v>13316.77</v>
      </c>
      <c r="D12" s="138">
        <f t="shared" si="0"/>
        <v>17711.3041</v>
      </c>
      <c r="E12" s="143">
        <v>15000</v>
      </c>
      <c r="F12" s="138"/>
      <c r="G12" s="53"/>
    </row>
    <row r="13" spans="1:7" ht="12.75">
      <c r="A13" s="77" t="s">
        <v>42</v>
      </c>
      <c r="B13" s="141">
        <v>19000</v>
      </c>
      <c r="C13" s="138">
        <v>8180.98</v>
      </c>
      <c r="D13" s="138">
        <f t="shared" si="0"/>
        <v>10880.7034</v>
      </c>
      <c r="E13" s="143">
        <v>19000</v>
      </c>
      <c r="F13" s="138"/>
      <c r="G13" s="53"/>
    </row>
    <row r="14" spans="1:7" ht="12.75">
      <c r="A14" s="77" t="s">
        <v>35</v>
      </c>
      <c r="B14" s="141">
        <v>5000</v>
      </c>
      <c r="C14" s="138">
        <v>10330.58</v>
      </c>
      <c r="D14" s="138">
        <f t="shared" si="0"/>
        <v>13739.671400000001</v>
      </c>
      <c r="E14" s="143">
        <v>7500</v>
      </c>
      <c r="F14" s="138"/>
      <c r="G14" s="53"/>
    </row>
    <row r="15" spans="1:7" ht="12.75">
      <c r="A15" s="77" t="s">
        <v>36</v>
      </c>
      <c r="B15" s="141">
        <v>3000</v>
      </c>
      <c r="C15" s="138">
        <v>1839.23</v>
      </c>
      <c r="D15" s="138">
        <f t="shared" si="0"/>
        <v>2446.1759</v>
      </c>
      <c r="E15" s="143">
        <v>3000</v>
      </c>
      <c r="F15" s="138"/>
      <c r="G15" s="53"/>
    </row>
    <row r="16" spans="1:7" ht="12.75">
      <c r="A16" s="77" t="s">
        <v>37</v>
      </c>
      <c r="B16" s="141">
        <v>3000</v>
      </c>
      <c r="C16" s="138">
        <v>3152.89</v>
      </c>
      <c r="D16" s="138">
        <f t="shared" si="0"/>
        <v>4193.3437</v>
      </c>
      <c r="E16" s="143">
        <v>3000</v>
      </c>
      <c r="F16" s="138"/>
      <c r="G16" s="53"/>
    </row>
    <row r="17" spans="1:7" ht="12.75">
      <c r="A17" s="77" t="s">
        <v>38</v>
      </c>
      <c r="B17" s="141">
        <v>6000</v>
      </c>
      <c r="C17" s="138">
        <v>8223.47</v>
      </c>
      <c r="D17" s="138">
        <f t="shared" si="0"/>
        <v>10937.2151</v>
      </c>
      <c r="E17" s="143">
        <v>0</v>
      </c>
      <c r="F17" s="138"/>
      <c r="G17" s="53"/>
    </row>
    <row r="18" spans="1:7" ht="12.75">
      <c r="A18" s="77" t="s">
        <v>39</v>
      </c>
      <c r="B18" s="141">
        <v>50000</v>
      </c>
      <c r="C18" s="138">
        <v>25481.36</v>
      </c>
      <c r="D18" s="138">
        <f t="shared" si="0"/>
        <v>33890.2088</v>
      </c>
      <c r="E18" s="143">
        <v>50000</v>
      </c>
      <c r="F18" s="138"/>
      <c r="G18" s="53"/>
    </row>
    <row r="19" spans="1:7" ht="12.75">
      <c r="A19" s="77" t="s">
        <v>274</v>
      </c>
      <c r="B19" s="141">
        <v>0</v>
      </c>
      <c r="C19" s="138">
        <v>0</v>
      </c>
      <c r="D19" s="138">
        <v>0</v>
      </c>
      <c r="E19" s="143">
        <v>6000</v>
      </c>
      <c r="F19" s="138"/>
      <c r="G19" s="53"/>
    </row>
    <row r="20" spans="1:7" ht="12.75">
      <c r="A20" s="77" t="s">
        <v>275</v>
      </c>
      <c r="B20" s="141"/>
      <c r="C20" s="138">
        <v>0</v>
      </c>
      <c r="D20" s="138">
        <f t="shared" si="0"/>
        <v>0</v>
      </c>
      <c r="E20" s="143"/>
      <c r="F20" s="138"/>
      <c r="G20" s="53"/>
    </row>
    <row r="21" spans="1:7" ht="12.75">
      <c r="A21" s="77" t="s">
        <v>40</v>
      </c>
      <c r="B21" s="141">
        <v>16000</v>
      </c>
      <c r="C21" s="138">
        <v>16606.18</v>
      </c>
      <c r="D21" s="138">
        <f t="shared" si="0"/>
        <v>22086.2194</v>
      </c>
      <c r="E21" s="143">
        <v>22500</v>
      </c>
      <c r="F21" s="138"/>
      <c r="G21" s="53"/>
    </row>
    <row r="22" spans="1:7" ht="12.75">
      <c r="A22" s="77" t="s">
        <v>41</v>
      </c>
      <c r="B22" s="141">
        <v>3000</v>
      </c>
      <c r="C22" s="138">
        <v>4078.76</v>
      </c>
      <c r="D22" s="138">
        <f t="shared" si="0"/>
        <v>5424.750800000001</v>
      </c>
      <c r="E22" s="143">
        <v>3000</v>
      </c>
      <c r="F22" s="138"/>
      <c r="G22" s="53"/>
    </row>
    <row r="23" spans="1:7" ht="12.75">
      <c r="A23" s="77" t="s">
        <v>170</v>
      </c>
      <c r="B23" s="141">
        <v>7200</v>
      </c>
      <c r="C23" s="138">
        <v>7200</v>
      </c>
      <c r="D23" s="138">
        <v>7200</v>
      </c>
      <c r="E23" s="143">
        <v>7200</v>
      </c>
      <c r="F23" s="138"/>
      <c r="G23" s="53"/>
    </row>
    <row r="24" spans="1:7" ht="12.75">
      <c r="A24" s="104" t="s">
        <v>250</v>
      </c>
      <c r="B24" s="140">
        <v>21400</v>
      </c>
      <c r="C24" s="140">
        <v>27971.53</v>
      </c>
      <c r="D24" s="140">
        <f t="shared" si="0"/>
        <v>37202.1349</v>
      </c>
      <c r="E24" s="144">
        <v>42000</v>
      </c>
      <c r="F24" s="138"/>
      <c r="G24" s="53"/>
    </row>
    <row r="25" spans="1:7" ht="12.75">
      <c r="A25" s="104" t="s">
        <v>251</v>
      </c>
      <c r="B25" s="140">
        <v>15400</v>
      </c>
      <c r="C25" s="140">
        <v>18133.34</v>
      </c>
      <c r="D25" s="140">
        <f>C25*1.33</f>
        <v>24117.342200000003</v>
      </c>
      <c r="E25" s="144">
        <v>25500</v>
      </c>
      <c r="F25" s="138">
        <f>SUM(F4:F24)</f>
        <v>0</v>
      </c>
      <c r="G25" s="53"/>
    </row>
    <row r="26" spans="1:7" ht="12.75">
      <c r="A26" s="77" t="s">
        <v>289</v>
      </c>
      <c r="B26" s="141"/>
      <c r="C26" s="138"/>
      <c r="D26" s="138"/>
      <c r="E26" s="143">
        <v>25000</v>
      </c>
      <c r="F26" s="138"/>
      <c r="G26" s="53"/>
    </row>
    <row r="27" spans="1:7" ht="12.75">
      <c r="A27" s="77"/>
      <c r="B27" s="141"/>
      <c r="C27" s="138"/>
      <c r="D27" s="138"/>
      <c r="E27" s="141"/>
      <c r="F27" s="138"/>
      <c r="G27" s="53"/>
    </row>
    <row r="28" spans="1:7" ht="12.75">
      <c r="A28" s="77" t="s">
        <v>4</v>
      </c>
      <c r="B28" s="141">
        <f>SUM(B4:B26)</f>
        <v>1410235</v>
      </c>
      <c r="C28" s="138">
        <f>SUM(C4:C23)</f>
        <v>1083766.9</v>
      </c>
      <c r="D28" s="138">
        <f>SUM(D4:D23)</f>
        <v>1439033.9769999997</v>
      </c>
      <c r="E28" s="141">
        <f>SUM(E4:E26)</f>
        <v>1577969</v>
      </c>
      <c r="F28" s="138"/>
      <c r="G28" s="53"/>
    </row>
    <row r="29" spans="1:7" ht="12.75">
      <c r="A29" s="77"/>
      <c r="B29" s="81"/>
      <c r="C29" s="81"/>
      <c r="D29" s="81">
        <f>C29*1.2</f>
        <v>0</v>
      </c>
      <c r="E29" s="81"/>
      <c r="F29" s="81"/>
      <c r="G29" s="53"/>
    </row>
    <row r="30" spans="1:7" ht="12.75">
      <c r="A30" s="126"/>
      <c r="B30" s="90"/>
      <c r="C30" s="90"/>
      <c r="D30" s="90"/>
      <c r="E30" s="90"/>
      <c r="F30" s="90"/>
      <c r="G30" s="53"/>
    </row>
    <row r="31" spans="1:8" ht="12.75">
      <c r="A31" s="126"/>
      <c r="B31" s="90"/>
      <c r="C31" s="90"/>
      <c r="D31" s="90"/>
      <c r="E31" s="90"/>
      <c r="F31" s="90"/>
      <c r="G31" s="53"/>
      <c r="H31" s="51"/>
    </row>
    <row r="32" spans="1:7" ht="12.75">
      <c r="A32" s="126"/>
      <c r="B32" s="90"/>
      <c r="C32" s="90"/>
      <c r="D32" s="90"/>
      <c r="E32" s="90"/>
      <c r="F32" s="90"/>
      <c r="G32" s="53"/>
    </row>
    <row r="33" spans="1:7" ht="12.75">
      <c r="A33" s="126"/>
      <c r="B33" s="90"/>
      <c r="C33" s="90"/>
      <c r="D33" s="90"/>
      <c r="E33" s="90"/>
      <c r="F33" s="90"/>
      <c r="G33" s="53"/>
    </row>
    <row r="34" spans="1:7" ht="12.75">
      <c r="A34" s="126"/>
      <c r="B34" s="90"/>
      <c r="C34" s="90"/>
      <c r="D34" s="90"/>
      <c r="E34" s="90"/>
      <c r="F34" s="90"/>
      <c r="G34" s="53"/>
    </row>
    <row r="35" spans="1:7" ht="12.75">
      <c r="A35" s="126"/>
      <c r="B35" s="90"/>
      <c r="C35" s="90"/>
      <c r="D35" s="90"/>
      <c r="E35" s="90"/>
      <c r="F35" s="90"/>
      <c r="G35" s="53"/>
    </row>
    <row r="36" spans="1:7" ht="12.75">
      <c r="A36" s="126"/>
      <c r="B36" s="90"/>
      <c r="C36" s="90"/>
      <c r="D36" s="90"/>
      <c r="E36" s="90"/>
      <c r="F36" s="90"/>
      <c r="G36" s="53"/>
    </row>
    <row r="37" spans="1:7" ht="12.75">
      <c r="A37" s="126"/>
      <c r="B37" s="90"/>
      <c r="C37" s="90"/>
      <c r="D37" s="90"/>
      <c r="E37" s="90"/>
      <c r="F37" s="10"/>
      <c r="G37" s="10"/>
    </row>
    <row r="38" spans="1:7" ht="12.75">
      <c r="A38" s="126" t="s">
        <v>163</v>
      </c>
      <c r="B38" s="90"/>
      <c r="C38" s="90"/>
      <c r="D38" s="90"/>
      <c r="E38" s="90"/>
      <c r="F38" s="10"/>
      <c r="G38" s="10"/>
    </row>
    <row r="39" spans="1:7" ht="13.5">
      <c r="A39" s="31"/>
      <c r="B39" s="31"/>
      <c r="C39" s="31"/>
      <c r="D39" s="31"/>
      <c r="E39" s="31"/>
      <c r="F39" s="10"/>
      <c r="G39" s="10"/>
    </row>
    <row r="40" spans="1:6" ht="13.5">
      <c r="A40" s="15"/>
      <c r="B40" s="15"/>
      <c r="C40" s="15"/>
      <c r="D40" s="15"/>
      <c r="E40" s="15"/>
      <c r="F40" s="10"/>
    </row>
    <row r="41" spans="1:6" ht="13.5">
      <c r="A41" s="15"/>
      <c r="B41" s="15"/>
      <c r="C41" s="15"/>
      <c r="D41" s="15"/>
      <c r="E41" s="15"/>
      <c r="F41" s="10"/>
    </row>
    <row r="42" spans="1:5" ht="13.5">
      <c r="A42" s="15"/>
      <c r="B42" s="15"/>
      <c r="C42" s="15"/>
      <c r="D42" s="15"/>
      <c r="E42" s="15"/>
    </row>
    <row r="43" spans="1:5" ht="13.5">
      <c r="A43" s="15"/>
      <c r="B43" s="15"/>
      <c r="C43" s="15"/>
      <c r="D43" s="15"/>
      <c r="E43" s="15"/>
    </row>
    <row r="44" spans="1:5" ht="13.5">
      <c r="A44" s="15"/>
      <c r="B44" s="15"/>
      <c r="C44" s="15"/>
      <c r="D44" s="15"/>
      <c r="E44" s="15"/>
    </row>
    <row r="50" ht="11.25" customHeight="1"/>
  </sheetData>
  <sheetProtection/>
  <printOptions/>
  <pageMargins left="0.25" right="0.25" top="1" bottom="1" header="0.5" footer="0.5"/>
  <pageSetup horizontalDpi="600" verticalDpi="600" orientation="portrait" r:id="rId1"/>
  <headerFooter alignWithMargins="0">
    <oddFooter>&amp;L&amp;"CG Times (WN),Italic"&amp;11Page 7&amp;R&amp;"CG Times (WN),Italic"&amp;11&amp;D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126"/>
  <sheetViews>
    <sheetView zoomScalePageLayoutView="0" workbookViewId="0" topLeftCell="A1">
      <selection activeCell="B5" sqref="B5:F20"/>
    </sheetView>
  </sheetViews>
  <sheetFormatPr defaultColWidth="9.140625" defaultRowHeight="12.75"/>
  <cols>
    <col min="1" max="1" width="17.57421875" style="0" bestFit="1" customWidth="1"/>
    <col min="2" max="3" width="10.7109375" style="0" bestFit="1" customWidth="1"/>
    <col min="4" max="4" width="15.00390625" style="0" customWidth="1"/>
    <col min="5" max="5" width="13.8515625" style="0" customWidth="1"/>
    <col min="6" max="6" width="14.140625" style="0" customWidth="1"/>
    <col min="7" max="7" width="12.57421875" style="0" customWidth="1"/>
  </cols>
  <sheetData>
    <row r="1" spans="1:7" ht="18" customHeight="1">
      <c r="A1" s="73"/>
      <c r="B1" s="73">
        <v>2016</v>
      </c>
      <c r="C1" s="73" t="s">
        <v>12</v>
      </c>
      <c r="D1" s="73">
        <v>2016</v>
      </c>
      <c r="E1" s="73">
        <v>2017</v>
      </c>
      <c r="F1" s="73">
        <v>2017</v>
      </c>
      <c r="G1" s="60"/>
    </row>
    <row r="2" spans="1:7" ht="18" customHeight="1">
      <c r="A2" s="73" t="s">
        <v>6</v>
      </c>
      <c r="B2" s="73" t="s">
        <v>0</v>
      </c>
      <c r="C2" s="103">
        <v>42643</v>
      </c>
      <c r="D2" s="73" t="s">
        <v>2</v>
      </c>
      <c r="E2" s="73" t="s">
        <v>262</v>
      </c>
      <c r="F2" s="73" t="s">
        <v>0</v>
      </c>
      <c r="G2" s="60"/>
    </row>
    <row r="3" spans="1:7" ht="18" customHeight="1">
      <c r="A3" s="104"/>
      <c r="B3" s="104"/>
      <c r="C3" s="104"/>
      <c r="D3" s="104"/>
      <c r="E3" s="104"/>
      <c r="F3" s="104"/>
      <c r="G3" s="61"/>
    </row>
    <row r="4" spans="1:7" ht="18" customHeight="1">
      <c r="A4" s="104" t="s">
        <v>7</v>
      </c>
      <c r="B4" s="105">
        <v>20500</v>
      </c>
      <c r="C4" s="105">
        <v>14947.17</v>
      </c>
      <c r="D4" s="105">
        <f>C4*1.33</f>
        <v>19879.736100000002</v>
      </c>
      <c r="E4" s="105">
        <v>20500</v>
      </c>
      <c r="F4" s="105"/>
      <c r="G4" s="62"/>
    </row>
    <row r="5" spans="1:7" ht="18" customHeight="1">
      <c r="A5" s="104" t="s">
        <v>8</v>
      </c>
      <c r="B5" s="140">
        <v>1450</v>
      </c>
      <c r="C5" s="140">
        <v>1095.76</v>
      </c>
      <c r="D5" s="140">
        <f aca="true" t="shared" si="0" ref="D5:D15">C5*1.33</f>
        <v>1457.3608000000002</v>
      </c>
      <c r="E5" s="140">
        <v>1450</v>
      </c>
      <c r="F5" s="140"/>
      <c r="G5" s="62"/>
    </row>
    <row r="6" spans="1:7" ht="18" customHeight="1">
      <c r="A6" s="104" t="s">
        <v>9</v>
      </c>
      <c r="B6" s="140">
        <v>4500</v>
      </c>
      <c r="C6" s="140">
        <v>3330</v>
      </c>
      <c r="D6" s="140">
        <f t="shared" si="0"/>
        <v>4428.900000000001</v>
      </c>
      <c r="E6" s="140">
        <v>4500</v>
      </c>
      <c r="F6" s="140"/>
      <c r="G6" s="62"/>
    </row>
    <row r="7" spans="1:7" ht="18" customHeight="1">
      <c r="A7" s="104" t="s">
        <v>10</v>
      </c>
      <c r="B7" s="140">
        <v>2725</v>
      </c>
      <c r="C7" s="140">
        <v>2141.03</v>
      </c>
      <c r="D7" s="140">
        <f t="shared" si="0"/>
        <v>2847.5699000000004</v>
      </c>
      <c r="E7" s="140">
        <v>2725</v>
      </c>
      <c r="F7" s="140"/>
      <c r="G7" s="62"/>
    </row>
    <row r="8" spans="1:7" ht="18" customHeight="1">
      <c r="A8" s="104" t="s">
        <v>3</v>
      </c>
      <c r="B8" s="140">
        <v>90</v>
      </c>
      <c r="C8" s="140">
        <v>101.14</v>
      </c>
      <c r="D8" s="140">
        <f t="shared" si="0"/>
        <v>134.5162</v>
      </c>
      <c r="E8" s="140">
        <v>90</v>
      </c>
      <c r="F8" s="140"/>
      <c r="G8" s="62"/>
    </row>
    <row r="9" spans="1:7" ht="18" customHeight="1">
      <c r="A9" s="104" t="s">
        <v>11</v>
      </c>
      <c r="B9" s="140">
        <v>2900</v>
      </c>
      <c r="C9" s="140">
        <v>0</v>
      </c>
      <c r="D9" s="140">
        <f t="shared" si="0"/>
        <v>0</v>
      </c>
      <c r="E9" s="140">
        <v>2900</v>
      </c>
      <c r="F9" s="140"/>
      <c r="G9" s="62"/>
    </row>
    <row r="10" spans="1:7" ht="18" customHeight="1">
      <c r="A10" s="104" t="s">
        <v>13</v>
      </c>
      <c r="B10" s="140">
        <v>3400</v>
      </c>
      <c r="C10" s="140">
        <v>716.17</v>
      </c>
      <c r="D10" s="140">
        <f t="shared" si="0"/>
        <v>952.5061</v>
      </c>
      <c r="E10" s="140">
        <v>3400</v>
      </c>
      <c r="F10" s="140"/>
      <c r="G10" s="62"/>
    </row>
    <row r="11" spans="1:7" ht="18" customHeight="1">
      <c r="A11" s="104" t="s">
        <v>15</v>
      </c>
      <c r="B11" s="140">
        <v>7100</v>
      </c>
      <c r="C11" s="140">
        <v>4610.68</v>
      </c>
      <c r="D11" s="140">
        <f t="shared" si="0"/>
        <v>6132.2044000000005</v>
      </c>
      <c r="E11" s="140">
        <v>7100</v>
      </c>
      <c r="F11" s="140"/>
      <c r="G11" s="62"/>
    </row>
    <row r="12" spans="1:7" ht="18" customHeight="1">
      <c r="A12" s="104" t="s">
        <v>9</v>
      </c>
      <c r="B12" s="140">
        <v>25000</v>
      </c>
      <c r="C12" s="140">
        <v>29579.07</v>
      </c>
      <c r="D12" s="140">
        <f t="shared" si="0"/>
        <v>39340.163100000005</v>
      </c>
      <c r="E12" s="140">
        <v>25000</v>
      </c>
      <c r="F12" s="140"/>
      <c r="G12" s="62"/>
    </row>
    <row r="13" spans="1:7" ht="18" customHeight="1">
      <c r="A13" s="104" t="s">
        <v>16</v>
      </c>
      <c r="B13" s="140">
        <v>20000</v>
      </c>
      <c r="C13" s="140">
        <v>14433.59</v>
      </c>
      <c r="D13" s="140">
        <f t="shared" si="0"/>
        <v>19196.6747</v>
      </c>
      <c r="E13" s="140">
        <v>20000</v>
      </c>
      <c r="F13" s="140"/>
      <c r="G13" s="62"/>
    </row>
    <row r="14" spans="1:7" ht="18" customHeight="1">
      <c r="A14" s="104" t="s">
        <v>17</v>
      </c>
      <c r="B14" s="140"/>
      <c r="C14" s="140">
        <v>0</v>
      </c>
      <c r="D14" s="140">
        <f t="shared" si="0"/>
        <v>0</v>
      </c>
      <c r="E14" s="140"/>
      <c r="F14" s="140"/>
      <c r="G14" s="62"/>
    </row>
    <row r="15" spans="1:7" ht="18" customHeight="1">
      <c r="A15" s="104" t="s">
        <v>183</v>
      </c>
      <c r="B15" s="140"/>
      <c r="C15" s="140"/>
      <c r="D15" s="140">
        <f t="shared" si="0"/>
        <v>0</v>
      </c>
      <c r="E15" s="140"/>
      <c r="F15" s="140"/>
      <c r="G15" s="62"/>
    </row>
    <row r="16" spans="1:7" ht="18" customHeight="1">
      <c r="A16" s="104"/>
      <c r="B16" s="140"/>
      <c r="C16" s="140"/>
      <c r="D16" s="140"/>
      <c r="E16" s="140"/>
      <c r="F16" s="140"/>
      <c r="G16" s="62"/>
    </row>
    <row r="17" spans="1:7" s="10" customFormat="1" ht="18" customHeight="1">
      <c r="A17" s="104" t="s">
        <v>4</v>
      </c>
      <c r="B17" s="140">
        <f>SUM(B4:B15)</f>
        <v>87665</v>
      </c>
      <c r="C17" s="140">
        <f>SUM(C4:C15)</f>
        <v>70954.61</v>
      </c>
      <c r="D17" s="140">
        <f>SUM(D4:D14)</f>
        <v>94369.63130000001</v>
      </c>
      <c r="E17" s="140">
        <f>SUM(E4:E15)</f>
        <v>87665</v>
      </c>
      <c r="F17" s="140">
        <f>SUM(F4:F15)</f>
        <v>0</v>
      </c>
      <c r="G17" s="62"/>
    </row>
    <row r="18" spans="1:7" ht="18" customHeight="1">
      <c r="A18" s="106"/>
      <c r="B18" s="145"/>
      <c r="C18" s="145"/>
      <c r="D18" s="145"/>
      <c r="E18" s="145"/>
      <c r="F18" s="145"/>
      <c r="G18" s="62"/>
    </row>
    <row r="19" spans="1:7" ht="18" customHeight="1">
      <c r="A19" s="107"/>
      <c r="B19" s="146"/>
      <c r="C19" s="146"/>
      <c r="D19" s="146"/>
      <c r="E19" s="146"/>
      <c r="F19" s="146"/>
      <c r="G19" s="53"/>
    </row>
    <row r="20" spans="1:7" ht="18" customHeight="1">
      <c r="A20" s="107"/>
      <c r="B20" s="146"/>
      <c r="C20" s="146"/>
      <c r="D20" s="146"/>
      <c r="E20" s="146"/>
      <c r="F20" s="146"/>
      <c r="G20" s="53"/>
    </row>
    <row r="21" spans="1:7" ht="18" customHeight="1">
      <c r="A21" s="107"/>
      <c r="B21" s="108"/>
      <c r="C21" s="108"/>
      <c r="D21" s="108"/>
      <c r="E21" s="108"/>
      <c r="F21" s="108"/>
      <c r="G21" s="53"/>
    </row>
    <row r="22" spans="1:7" ht="18" customHeight="1">
      <c r="A22" s="107"/>
      <c r="B22" s="108"/>
      <c r="C22" s="108"/>
      <c r="D22" s="108"/>
      <c r="E22" s="108"/>
      <c r="F22" s="108"/>
      <c r="G22" s="53"/>
    </row>
    <row r="23" spans="1:7" ht="18" customHeight="1">
      <c r="A23" s="109" t="s">
        <v>5</v>
      </c>
      <c r="B23" s="108"/>
      <c r="C23" s="108"/>
      <c r="D23" s="108"/>
      <c r="E23" s="108"/>
      <c r="F23" s="108"/>
      <c r="G23" s="53"/>
    </row>
    <row r="24" spans="1:7" ht="18" customHeight="1">
      <c r="A24" s="109"/>
      <c r="B24" s="93"/>
      <c r="C24" s="108"/>
      <c r="D24" s="108"/>
      <c r="E24" s="93"/>
      <c r="F24" s="93"/>
      <c r="G24" s="53"/>
    </row>
    <row r="25" spans="1:7" ht="18" customHeight="1">
      <c r="A25" s="107"/>
      <c r="B25" s="108"/>
      <c r="C25" s="108"/>
      <c r="D25" s="108"/>
      <c r="E25" s="108"/>
      <c r="F25" s="108"/>
      <c r="G25" s="53"/>
    </row>
    <row r="26" spans="1:7" ht="18" customHeight="1">
      <c r="A26" s="107"/>
      <c r="B26" s="108"/>
      <c r="C26" s="108"/>
      <c r="D26" s="108"/>
      <c r="E26" s="108"/>
      <c r="F26" s="108"/>
      <c r="G26" s="53"/>
    </row>
    <row r="27" spans="1:7" ht="18" customHeight="1">
      <c r="A27" s="107"/>
      <c r="B27" s="108"/>
      <c r="C27" s="108"/>
      <c r="D27" s="108"/>
      <c r="E27" s="108"/>
      <c r="F27" s="108"/>
      <c r="G27" s="53"/>
    </row>
    <row r="28" spans="1:7" ht="18" customHeight="1">
      <c r="A28" s="107" t="s">
        <v>161</v>
      </c>
      <c r="B28" s="108"/>
      <c r="C28" s="108"/>
      <c r="D28" s="108"/>
      <c r="E28" s="93"/>
      <c r="F28" s="93"/>
      <c r="G28" s="53"/>
    </row>
    <row r="29" spans="1:7" ht="18" customHeight="1">
      <c r="A29" s="2"/>
      <c r="B29" s="3"/>
      <c r="C29" s="3"/>
      <c r="D29" s="3"/>
      <c r="E29" s="3"/>
      <c r="F29" s="3"/>
      <c r="G29" s="28"/>
    </row>
    <row r="30" spans="1:7" ht="18" customHeight="1">
      <c r="A30" s="2"/>
      <c r="B30" s="3"/>
      <c r="C30" s="3"/>
      <c r="D30" s="3"/>
      <c r="E30" s="3"/>
      <c r="F30" s="3"/>
      <c r="G30" s="28"/>
    </row>
    <row r="31" spans="1:7" ht="18" customHeight="1">
      <c r="A31" s="2"/>
      <c r="B31" s="3"/>
      <c r="C31" s="3"/>
      <c r="D31" s="3"/>
      <c r="E31" s="3"/>
      <c r="F31" s="3"/>
      <c r="G31" s="28"/>
    </row>
    <row r="32" spans="1:7" ht="18" customHeight="1">
      <c r="A32" s="2"/>
      <c r="B32" s="3"/>
      <c r="C32" s="3"/>
      <c r="D32" s="3"/>
      <c r="E32" s="3"/>
      <c r="F32" s="3"/>
      <c r="G32" s="28"/>
    </row>
    <row r="33" spans="1:7" ht="18" customHeight="1">
      <c r="A33" s="2"/>
      <c r="B33" s="3"/>
      <c r="C33" s="3"/>
      <c r="D33" s="3"/>
      <c r="E33" s="3"/>
      <c r="F33" s="3"/>
      <c r="G33" s="28"/>
    </row>
    <row r="34" spans="1:7" ht="18" customHeight="1">
      <c r="A34" s="2"/>
      <c r="B34" s="3"/>
      <c r="C34" s="3"/>
      <c r="D34" s="3"/>
      <c r="E34" s="3"/>
      <c r="F34" s="3"/>
      <c r="G34" s="28"/>
    </row>
    <row r="35" spans="1:7" ht="18" customHeight="1">
      <c r="A35" s="2"/>
      <c r="B35" s="3"/>
      <c r="C35" s="3"/>
      <c r="D35" s="3"/>
      <c r="E35" s="3"/>
      <c r="F35" s="3"/>
      <c r="G35" s="28"/>
    </row>
    <row r="36" spans="1:7" ht="18" customHeight="1">
      <c r="A36" s="2"/>
      <c r="B36" s="3"/>
      <c r="C36" s="3"/>
      <c r="D36" s="3"/>
      <c r="E36" s="3"/>
      <c r="F36" s="3"/>
      <c r="G36" s="28"/>
    </row>
    <row r="37" spans="1:7" ht="18" customHeight="1">
      <c r="A37" s="2"/>
      <c r="B37" s="3"/>
      <c r="C37" s="3"/>
      <c r="D37" s="3"/>
      <c r="E37" s="3"/>
      <c r="F37" s="3"/>
      <c r="G37" s="28"/>
    </row>
    <row r="38" spans="1:7" ht="18" customHeight="1">
      <c r="A38" s="2"/>
      <c r="B38" s="3"/>
      <c r="C38" s="3"/>
      <c r="D38" s="3"/>
      <c r="E38" s="3"/>
      <c r="F38" s="3"/>
      <c r="G38" s="28"/>
    </row>
    <row r="39" spans="1:7" ht="18" customHeight="1">
      <c r="A39" s="2"/>
      <c r="B39" s="3"/>
      <c r="C39" s="3"/>
      <c r="D39" s="3"/>
      <c r="E39" s="3"/>
      <c r="F39" s="3"/>
      <c r="G39" s="28"/>
    </row>
    <row r="40" spans="1:7" ht="18" customHeight="1">
      <c r="A40" s="2"/>
      <c r="B40" s="3"/>
      <c r="C40" s="3"/>
      <c r="D40" s="3"/>
      <c r="E40" s="3"/>
      <c r="F40" s="3"/>
      <c r="G40" s="28"/>
    </row>
    <row r="41" ht="13.5">
      <c r="G41" s="28"/>
    </row>
    <row r="42" ht="13.5">
      <c r="G42" s="28"/>
    </row>
    <row r="43" ht="13.5">
      <c r="G43" s="28"/>
    </row>
    <row r="44" ht="13.5">
      <c r="G44" s="28"/>
    </row>
    <row r="45" ht="13.5">
      <c r="G45" s="28"/>
    </row>
    <row r="46" ht="13.5">
      <c r="G46" s="28"/>
    </row>
    <row r="47" ht="13.5">
      <c r="G47" s="28"/>
    </row>
    <row r="48" ht="13.5">
      <c r="G48" s="28"/>
    </row>
    <row r="49" ht="13.5">
      <c r="G49" s="28"/>
    </row>
    <row r="50" ht="13.5">
      <c r="G50" s="28"/>
    </row>
    <row r="51" ht="13.5">
      <c r="G51" s="28"/>
    </row>
    <row r="52" ht="13.5">
      <c r="G52" s="28"/>
    </row>
    <row r="53" ht="13.5">
      <c r="G53" s="28"/>
    </row>
    <row r="54" ht="13.5">
      <c r="G54" s="28"/>
    </row>
    <row r="55" ht="13.5">
      <c r="G55" s="28"/>
    </row>
    <row r="56" ht="13.5">
      <c r="G56" s="28"/>
    </row>
    <row r="57" ht="13.5">
      <c r="G57" s="28"/>
    </row>
    <row r="58" ht="13.5">
      <c r="G58" s="28"/>
    </row>
    <row r="59" ht="13.5">
      <c r="G59" s="28"/>
    </row>
    <row r="60" ht="13.5">
      <c r="G60" s="28"/>
    </row>
    <row r="61" ht="13.5">
      <c r="G61" s="28"/>
    </row>
    <row r="62" ht="13.5">
      <c r="G62" s="28"/>
    </row>
    <row r="63" ht="13.5">
      <c r="G63" s="28"/>
    </row>
    <row r="64" ht="13.5">
      <c r="G64" s="28"/>
    </row>
    <row r="65" ht="13.5">
      <c r="G65" s="28"/>
    </row>
    <row r="66" ht="13.5">
      <c r="G66" s="28"/>
    </row>
    <row r="67" ht="13.5">
      <c r="G67" s="28"/>
    </row>
    <row r="68" ht="13.5">
      <c r="G68" s="28"/>
    </row>
    <row r="69" ht="13.5">
      <c r="G69" s="28"/>
    </row>
    <row r="70" ht="13.5">
      <c r="G70" s="28"/>
    </row>
    <row r="71" ht="13.5">
      <c r="G71" s="28"/>
    </row>
    <row r="72" ht="13.5">
      <c r="G72" s="28"/>
    </row>
    <row r="73" ht="13.5">
      <c r="G73" s="28"/>
    </row>
    <row r="74" ht="13.5">
      <c r="G74" s="28"/>
    </row>
    <row r="75" ht="13.5">
      <c r="G75" s="28"/>
    </row>
    <row r="76" ht="13.5">
      <c r="G76" s="28"/>
    </row>
    <row r="77" ht="13.5">
      <c r="G77" s="28"/>
    </row>
    <row r="78" ht="13.5">
      <c r="G78" s="28"/>
    </row>
    <row r="79" ht="13.5">
      <c r="G79" s="28"/>
    </row>
    <row r="80" ht="13.5">
      <c r="G80" s="28"/>
    </row>
    <row r="81" ht="13.5">
      <c r="G81" s="28"/>
    </row>
    <row r="82" ht="13.5">
      <c r="G82" s="28"/>
    </row>
    <row r="83" ht="13.5">
      <c r="G83" s="28"/>
    </row>
    <row r="84" ht="13.5">
      <c r="G84" s="28"/>
    </row>
    <row r="85" ht="13.5">
      <c r="G85" s="28"/>
    </row>
    <row r="86" ht="13.5">
      <c r="G86" s="28"/>
    </row>
    <row r="87" ht="13.5">
      <c r="G87" s="28"/>
    </row>
    <row r="88" ht="13.5">
      <c r="G88" s="28"/>
    </row>
    <row r="89" ht="13.5">
      <c r="G89" s="28"/>
    </row>
    <row r="90" ht="13.5">
      <c r="G90" s="28"/>
    </row>
    <row r="91" ht="13.5">
      <c r="G91" s="28"/>
    </row>
    <row r="92" ht="13.5">
      <c r="G92" s="28"/>
    </row>
    <row r="93" ht="13.5">
      <c r="G93" s="28"/>
    </row>
    <row r="94" ht="13.5">
      <c r="G94" s="28"/>
    </row>
    <row r="95" ht="13.5">
      <c r="G95" s="28"/>
    </row>
    <row r="96" ht="13.5">
      <c r="G96" s="28"/>
    </row>
    <row r="97" ht="13.5">
      <c r="G97" s="28"/>
    </row>
    <row r="98" ht="13.5">
      <c r="G98" s="28"/>
    </row>
    <row r="99" ht="12.75">
      <c r="G99" s="10"/>
    </row>
    <row r="100" ht="12.75">
      <c r="G100" s="10"/>
    </row>
    <row r="101" ht="12.75">
      <c r="G101" s="10"/>
    </row>
    <row r="102" ht="12.75">
      <c r="G102" s="10"/>
    </row>
    <row r="103" ht="12.75">
      <c r="G103" s="10"/>
    </row>
    <row r="104" ht="12.75">
      <c r="G104" s="10"/>
    </row>
    <row r="105" ht="12.75">
      <c r="G105" s="10"/>
    </row>
    <row r="106" ht="12.75">
      <c r="G106" s="10"/>
    </row>
    <row r="107" ht="12.75">
      <c r="G107" s="10"/>
    </row>
    <row r="108" ht="12.75">
      <c r="G108" s="10"/>
    </row>
    <row r="109" ht="12.75">
      <c r="G109" s="10"/>
    </row>
    <row r="110" ht="12.75">
      <c r="G110" s="10"/>
    </row>
    <row r="111" ht="12.75">
      <c r="G111" s="10"/>
    </row>
    <row r="112" ht="12.75">
      <c r="G112" s="10"/>
    </row>
    <row r="113" ht="12.75">
      <c r="G113" s="10"/>
    </row>
    <row r="114" ht="12.75">
      <c r="G114" s="10"/>
    </row>
    <row r="115" ht="12.75">
      <c r="G115" s="10"/>
    </row>
    <row r="116" ht="12.75">
      <c r="G116" s="10"/>
    </row>
    <row r="117" ht="12.75">
      <c r="G117" s="10"/>
    </row>
    <row r="118" ht="12.75">
      <c r="G118" s="10"/>
    </row>
    <row r="119" ht="12.75">
      <c r="G119" s="10"/>
    </row>
    <row r="120" ht="12.75">
      <c r="G120" s="10"/>
    </row>
    <row r="121" ht="12.75">
      <c r="G121" s="10"/>
    </row>
    <row r="122" ht="12.75">
      <c r="G122" s="10"/>
    </row>
    <row r="123" ht="12.75">
      <c r="G123" s="10"/>
    </row>
    <row r="124" ht="12.75">
      <c r="G124" s="10"/>
    </row>
    <row r="125" ht="12.75">
      <c r="G125" s="10"/>
    </row>
    <row r="126" ht="12.75">
      <c r="G126" s="10"/>
    </row>
  </sheetData>
  <sheetProtection/>
  <printOptions/>
  <pageMargins left="0.5" right="0.25" top="1" bottom="1" header="0.5" footer="0.5"/>
  <pageSetup horizontalDpi="600" verticalDpi="600" orientation="portrait" r:id="rId1"/>
  <headerFooter alignWithMargins="0">
    <oddFooter>&amp;L&amp;"CG Times (WN),Italic"&amp;11Page 8&amp;R&amp;"CG Times (WN),Italic"&amp;11&amp;D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EB33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B5" sqref="B5:E23"/>
    </sheetView>
  </sheetViews>
  <sheetFormatPr defaultColWidth="9.140625" defaultRowHeight="12.75"/>
  <cols>
    <col min="1" max="1" width="20.57421875" style="0" bestFit="1" customWidth="1"/>
    <col min="2" max="2" width="13.00390625" style="0" customWidth="1"/>
    <col min="3" max="3" width="13.7109375" style="0" customWidth="1"/>
    <col min="4" max="4" width="13.421875" style="0" customWidth="1"/>
    <col min="5" max="5" width="13.140625" style="0" customWidth="1"/>
    <col min="6" max="6" width="13.57421875" style="0" customWidth="1"/>
    <col min="7" max="7" width="12.28125" style="0" customWidth="1"/>
  </cols>
  <sheetData>
    <row r="1" spans="1:7" ht="13.5">
      <c r="A1" s="71"/>
      <c r="B1" s="71">
        <v>2016</v>
      </c>
      <c r="C1" s="71" t="s">
        <v>12</v>
      </c>
      <c r="D1" s="71">
        <v>2016</v>
      </c>
      <c r="E1" s="71">
        <v>2017</v>
      </c>
      <c r="F1" s="71">
        <v>2017</v>
      </c>
      <c r="G1" s="56"/>
    </row>
    <row r="2" spans="1:121" ht="13.5">
      <c r="A2" s="71" t="s">
        <v>20</v>
      </c>
      <c r="B2" s="71" t="s">
        <v>0</v>
      </c>
      <c r="C2" s="76">
        <v>42643</v>
      </c>
      <c r="D2" s="71" t="s">
        <v>2</v>
      </c>
      <c r="E2" s="71" t="s">
        <v>0</v>
      </c>
      <c r="F2" s="71" t="s">
        <v>0</v>
      </c>
      <c r="G2" s="56"/>
      <c r="DQ2" s="10"/>
    </row>
    <row r="3" spans="1:130" ht="12.75">
      <c r="A3" s="77"/>
      <c r="B3" s="81"/>
      <c r="C3" s="77"/>
      <c r="D3" s="81"/>
      <c r="E3" s="81"/>
      <c r="F3" s="77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</row>
    <row r="4" spans="1:132" ht="12.75">
      <c r="A4" s="77" t="s">
        <v>7</v>
      </c>
      <c r="B4" s="93">
        <v>43000</v>
      </c>
      <c r="C4" s="81">
        <v>33948.2</v>
      </c>
      <c r="D4" s="93">
        <f>C4*1.33</f>
        <v>45151.106</v>
      </c>
      <c r="E4" s="93">
        <v>45000</v>
      </c>
      <c r="F4" s="93"/>
      <c r="G4" s="53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</row>
    <row r="5" spans="1:132" ht="12.75">
      <c r="A5" s="77" t="s">
        <v>8</v>
      </c>
      <c r="B5" s="147">
        <v>3000</v>
      </c>
      <c r="C5" s="138">
        <v>2483.87</v>
      </c>
      <c r="D5" s="147">
        <f aca="true" t="shared" si="0" ref="D5:D17">C5*1.33</f>
        <v>3303.5471000000002</v>
      </c>
      <c r="E5" s="147">
        <v>3300</v>
      </c>
      <c r="F5" s="93"/>
      <c r="G5" s="53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</row>
    <row r="6" spans="1:130" ht="12.75">
      <c r="A6" s="77" t="s">
        <v>9</v>
      </c>
      <c r="B6" s="147">
        <v>4500</v>
      </c>
      <c r="C6" s="138">
        <v>3330</v>
      </c>
      <c r="D6" s="147">
        <f t="shared" si="0"/>
        <v>4428.900000000001</v>
      </c>
      <c r="E6" s="147">
        <v>4500</v>
      </c>
      <c r="F6" s="93"/>
      <c r="G6" s="53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</row>
    <row r="7" spans="1:130" ht="12.75">
      <c r="A7" s="77" t="s">
        <v>10</v>
      </c>
      <c r="B7" s="147">
        <v>5450</v>
      </c>
      <c r="C7" s="138">
        <v>4697.6</v>
      </c>
      <c r="D7" s="147">
        <f t="shared" si="0"/>
        <v>6247.808000000001</v>
      </c>
      <c r="E7" s="147">
        <v>6200</v>
      </c>
      <c r="F7" s="93"/>
      <c r="G7" s="53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</row>
    <row r="8" spans="1:7" ht="12.75">
      <c r="A8" s="77" t="s">
        <v>29</v>
      </c>
      <c r="B8" s="147">
        <v>166</v>
      </c>
      <c r="C8" s="138">
        <v>375.97</v>
      </c>
      <c r="D8" s="147">
        <f t="shared" si="0"/>
        <v>500.04010000000005</v>
      </c>
      <c r="E8" s="147">
        <v>500</v>
      </c>
      <c r="F8" s="93"/>
      <c r="G8" s="53"/>
    </row>
    <row r="9" spans="1:7" ht="12.75">
      <c r="A9" s="77" t="s">
        <v>21</v>
      </c>
      <c r="B9" s="147">
        <v>500</v>
      </c>
      <c r="C9" s="138">
        <v>128.52</v>
      </c>
      <c r="D9" s="147">
        <f t="shared" si="0"/>
        <v>170.93160000000003</v>
      </c>
      <c r="E9" s="147">
        <v>175</v>
      </c>
      <c r="F9" s="93"/>
      <c r="G9" s="53"/>
    </row>
    <row r="10" spans="1:7" ht="12.75">
      <c r="A10" s="77" t="s">
        <v>22</v>
      </c>
      <c r="B10" s="147">
        <v>4500</v>
      </c>
      <c r="C10" s="138">
        <v>3404.03</v>
      </c>
      <c r="D10" s="147">
        <f t="shared" si="0"/>
        <v>4527.3599</v>
      </c>
      <c r="E10" s="147">
        <v>4500</v>
      </c>
      <c r="F10" s="93"/>
      <c r="G10" s="53"/>
    </row>
    <row r="11" spans="1:7" ht="12.75">
      <c r="A11" s="77" t="s">
        <v>23</v>
      </c>
      <c r="B11" s="147">
        <v>300</v>
      </c>
      <c r="C11" s="138">
        <v>0</v>
      </c>
      <c r="D11" s="147">
        <f t="shared" si="0"/>
        <v>0</v>
      </c>
      <c r="E11" s="147">
        <v>300</v>
      </c>
      <c r="F11" s="93"/>
      <c r="G11" s="53"/>
    </row>
    <row r="12" spans="1:7" ht="12.75">
      <c r="A12" s="77" t="s">
        <v>24</v>
      </c>
      <c r="B12" s="147">
        <v>500</v>
      </c>
      <c r="C12" s="138">
        <v>135</v>
      </c>
      <c r="D12" s="147">
        <f t="shared" si="0"/>
        <v>179.55</v>
      </c>
      <c r="E12" s="147">
        <v>200</v>
      </c>
      <c r="F12" s="93"/>
      <c r="G12" s="53"/>
    </row>
    <row r="13" spans="1:7" ht="12.75">
      <c r="A13" s="77" t="s">
        <v>25</v>
      </c>
      <c r="B13" s="147">
        <v>700</v>
      </c>
      <c r="C13" s="138">
        <v>1199.87</v>
      </c>
      <c r="D13" s="147">
        <f t="shared" si="0"/>
        <v>1595.8271</v>
      </c>
      <c r="E13" s="147">
        <v>700</v>
      </c>
      <c r="F13" s="93"/>
      <c r="G13" s="53"/>
    </row>
    <row r="14" spans="1:7" ht="12.75">
      <c r="A14" s="77" t="s">
        <v>26</v>
      </c>
      <c r="B14" s="147">
        <v>500</v>
      </c>
      <c r="C14" s="138">
        <v>320</v>
      </c>
      <c r="D14" s="147">
        <f t="shared" si="0"/>
        <v>425.6</v>
      </c>
      <c r="E14" s="147">
        <v>500</v>
      </c>
      <c r="F14" s="93"/>
      <c r="G14" s="53"/>
    </row>
    <row r="15" spans="1:7" ht="12.75">
      <c r="A15" s="77" t="s">
        <v>27</v>
      </c>
      <c r="B15" s="147">
        <v>25000</v>
      </c>
      <c r="C15" s="138">
        <v>6306.69</v>
      </c>
      <c r="D15" s="147">
        <f t="shared" si="0"/>
        <v>8387.8977</v>
      </c>
      <c r="E15" s="147">
        <v>40000</v>
      </c>
      <c r="F15" s="93"/>
      <c r="G15" s="53"/>
    </row>
    <row r="16" spans="1:7" ht="12.75">
      <c r="A16" s="77" t="s">
        <v>28</v>
      </c>
      <c r="B16" s="147">
        <v>500</v>
      </c>
      <c r="C16" s="138">
        <v>440</v>
      </c>
      <c r="D16" s="147">
        <f t="shared" si="0"/>
        <v>585.2</v>
      </c>
      <c r="E16" s="147">
        <v>500</v>
      </c>
      <c r="F16" s="93"/>
      <c r="G16" s="53"/>
    </row>
    <row r="17" spans="1:7" ht="12.75">
      <c r="A17" s="77" t="s">
        <v>276</v>
      </c>
      <c r="B17" s="147">
        <v>0</v>
      </c>
      <c r="C17" s="138">
        <v>687.05</v>
      </c>
      <c r="D17" s="147">
        <f t="shared" si="0"/>
        <v>913.7764999999999</v>
      </c>
      <c r="E17" s="147">
        <v>1000</v>
      </c>
      <c r="F17" s="93"/>
      <c r="G17" s="53"/>
    </row>
    <row r="18" spans="1:7" ht="12.75">
      <c r="A18" s="77"/>
      <c r="B18" s="147"/>
      <c r="C18" s="138"/>
      <c r="D18" s="147">
        <f>C18*1.33</f>
        <v>0</v>
      </c>
      <c r="E18" s="147"/>
      <c r="F18" s="93"/>
      <c r="G18" s="53"/>
    </row>
    <row r="19" spans="1:7" ht="12.75">
      <c r="A19" s="77" t="s">
        <v>4</v>
      </c>
      <c r="B19" s="147">
        <f>SUM(B4:B18)</f>
        <v>88616</v>
      </c>
      <c r="C19" s="138">
        <f>SUM(C4:C16)</f>
        <v>56769.75</v>
      </c>
      <c r="D19" s="147">
        <f>SUM(D4:D17)</f>
        <v>76417.54400000002</v>
      </c>
      <c r="E19" s="147">
        <f>SUM(E4:E18)</f>
        <v>107375</v>
      </c>
      <c r="F19" s="93"/>
      <c r="G19" s="53"/>
    </row>
    <row r="20" spans="1:7" ht="12.75">
      <c r="A20" s="77"/>
      <c r="B20" s="138"/>
      <c r="C20" s="138"/>
      <c r="D20" s="138"/>
      <c r="E20" s="138"/>
      <c r="F20" s="81"/>
      <c r="G20" s="53"/>
    </row>
    <row r="21" spans="1:7" ht="12.75">
      <c r="A21" s="77"/>
      <c r="B21" s="138"/>
      <c r="C21" s="138"/>
      <c r="D21" s="138"/>
      <c r="E21" s="138"/>
      <c r="F21" s="81"/>
      <c r="G21" s="53"/>
    </row>
    <row r="22" spans="1:7" ht="12.75">
      <c r="A22" s="77"/>
      <c r="B22" s="138"/>
      <c r="C22" s="138"/>
      <c r="D22" s="138"/>
      <c r="E22" s="138"/>
      <c r="F22" s="81"/>
      <c r="G22" s="53"/>
    </row>
    <row r="23" spans="1:7" ht="12.75">
      <c r="A23" s="77"/>
      <c r="B23" s="138"/>
      <c r="C23" s="138"/>
      <c r="D23" s="138"/>
      <c r="E23" s="138"/>
      <c r="F23" s="81"/>
      <c r="G23" s="53"/>
    </row>
    <row r="24" spans="1:7" ht="12.75">
      <c r="A24" s="126"/>
      <c r="B24" s="90"/>
      <c r="C24" s="90"/>
      <c r="D24" s="90"/>
      <c r="E24" s="90"/>
      <c r="F24" s="90"/>
      <c r="G24" s="53"/>
    </row>
    <row r="25" spans="1:7" ht="12.75">
      <c r="A25" s="126"/>
      <c r="B25" s="90"/>
      <c r="C25" s="90"/>
      <c r="D25" s="90"/>
      <c r="E25" s="90"/>
      <c r="F25" s="90"/>
      <c r="G25" s="53"/>
    </row>
    <row r="26" spans="1:7" ht="12.75">
      <c r="A26" s="126"/>
      <c r="B26" s="90"/>
      <c r="C26" s="90"/>
      <c r="D26" s="90"/>
      <c r="E26" s="90"/>
      <c r="F26" s="90"/>
      <c r="G26" s="53"/>
    </row>
    <row r="27" spans="1:7" ht="12.75">
      <c r="A27" s="126"/>
      <c r="B27" s="90"/>
      <c r="C27" s="90"/>
      <c r="D27" s="90"/>
      <c r="E27" s="90"/>
      <c r="F27" s="90"/>
      <c r="G27" s="53"/>
    </row>
    <row r="28" spans="1:7" ht="12.75">
      <c r="A28" s="126"/>
      <c r="B28" s="129"/>
      <c r="C28" s="90"/>
      <c r="D28" s="90"/>
      <c r="E28" s="90"/>
      <c r="F28" s="129"/>
      <c r="G28" s="53"/>
    </row>
    <row r="29" spans="1:7" ht="12.75">
      <c r="A29" s="126"/>
      <c r="B29" s="129"/>
      <c r="C29" s="90"/>
      <c r="D29" s="90"/>
      <c r="E29" s="90"/>
      <c r="F29" s="129"/>
      <c r="G29" s="53"/>
    </row>
    <row r="30" spans="1:7" ht="12.75">
      <c r="A30" s="126"/>
      <c r="B30" s="90"/>
      <c r="C30" s="90"/>
      <c r="D30" s="90"/>
      <c r="E30" s="90"/>
      <c r="F30" s="90"/>
      <c r="G30" s="53"/>
    </row>
    <row r="31" spans="1:7" ht="12.75">
      <c r="A31" s="89"/>
      <c r="B31" s="130"/>
      <c r="C31" s="130"/>
      <c r="D31" s="130"/>
      <c r="E31" s="130"/>
      <c r="F31" s="130"/>
      <c r="G31" s="53"/>
    </row>
    <row r="32" spans="1:7" ht="12.75">
      <c r="A32" s="91"/>
      <c r="B32" s="131"/>
      <c r="C32" s="131"/>
      <c r="D32" s="131"/>
      <c r="E32" s="131"/>
      <c r="F32" s="131"/>
      <c r="G32" s="53"/>
    </row>
    <row r="33" spans="1:7" ht="12.75">
      <c r="A33" s="10"/>
      <c r="B33" s="10"/>
      <c r="C33" s="10"/>
      <c r="D33" s="10"/>
      <c r="E33" s="10"/>
      <c r="F33" s="10"/>
      <c r="G33" s="10"/>
    </row>
  </sheetData>
  <sheetProtection/>
  <printOptions/>
  <pageMargins left="0.5" right="0.25" top="1" bottom="1" header="0.5" footer="0.5"/>
  <pageSetup horizontalDpi="600" verticalDpi="600" orientation="portrait" r:id="rId1"/>
  <headerFooter alignWithMargins="0">
    <oddFooter>&amp;L&amp;"CG Times (WN),Italic"&amp;11Page 9&amp;R&amp;"CG Times (WN),Italic"&amp;11&amp;D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Crossett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Lisa Gulledge</dc:creator>
  <cp:keywords/>
  <dc:description/>
  <cp:lastModifiedBy>Lisa</cp:lastModifiedBy>
  <cp:lastPrinted>2016-12-28T20:56:10Z</cp:lastPrinted>
  <dcterms:created xsi:type="dcterms:W3CDTF">1999-10-11T16:05:31Z</dcterms:created>
  <dcterms:modified xsi:type="dcterms:W3CDTF">2016-12-28T21:00:43Z</dcterms:modified>
  <cp:category/>
  <cp:version/>
  <cp:contentType/>
  <cp:contentStatus/>
</cp:coreProperties>
</file>